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4235" windowHeight="8700" tabRatio="856"/>
  </bookViews>
  <sheets>
    <sheet name="SUMMARY SHEET" sheetId="16" r:id="rId1"/>
    <sheet name="township 1" sheetId="17" r:id="rId2"/>
    <sheet name="township 2" sheetId="18" r:id="rId3"/>
    <sheet name="township 3" sheetId="19" r:id="rId4"/>
    <sheet name="township 4" sheetId="20" r:id="rId5"/>
    <sheet name="township 5" sheetId="21" r:id="rId6"/>
    <sheet name="township 6" sheetId="22" r:id="rId7"/>
    <sheet name="township 8" sheetId="24" r:id="rId8"/>
    <sheet name="township 9" sheetId="25" r:id="rId9"/>
    <sheet name="township 10" sheetId="26" r:id="rId10"/>
    <sheet name="township 11" sheetId="27" r:id="rId11"/>
    <sheet name="township 12" sheetId="28" r:id="rId12"/>
    <sheet name="township 13" sheetId="29" r:id="rId13"/>
    <sheet name="township 14" sheetId="30" r:id="rId14"/>
    <sheet name="township 15" sheetId="31" r:id="rId15"/>
    <sheet name="township 16" sheetId="32" r:id="rId16"/>
    <sheet name="township 17" sheetId="33" r:id="rId17"/>
    <sheet name="township 18" sheetId="34" r:id="rId18"/>
    <sheet name="township 19" sheetId="35" r:id="rId19"/>
    <sheet name="township 20" sheetId="36" r:id="rId20"/>
    <sheet name="township 21" sheetId="37" r:id="rId21"/>
  </sheets>
  <calcPr calcId="124519"/>
</workbook>
</file>

<file path=xl/calcChain.xml><?xml version="1.0" encoding="utf-8"?>
<calcChain xmlns="http://schemas.openxmlformats.org/spreadsheetml/2006/main">
  <c r="F42" i="16"/>
  <c r="C42"/>
  <c r="B42"/>
  <c r="A42"/>
  <c r="F28"/>
  <c r="E28"/>
  <c r="D28"/>
  <c r="H42" s="1"/>
  <c r="C28"/>
  <c r="B28"/>
  <c r="G42" s="1"/>
  <c r="A28"/>
  <c r="F14"/>
  <c r="I42" s="1"/>
  <c r="E14"/>
  <c r="C14"/>
  <c r="D14" s="1"/>
  <c r="B14"/>
  <c r="A14"/>
  <c r="A13"/>
  <c r="B58" i="26"/>
  <c r="B21"/>
  <c r="I40"/>
  <c r="D31"/>
  <c r="H28"/>
  <c r="H21"/>
  <c r="D33"/>
  <c r="D23"/>
  <c r="D28"/>
  <c r="D18"/>
  <c r="C18"/>
  <c r="B13"/>
  <c r="D13"/>
  <c r="H14"/>
  <c r="H13"/>
  <c r="B13" i="21"/>
  <c r="B21"/>
  <c r="H13" i="20"/>
  <c r="B21" i="18"/>
  <c r="H13"/>
  <c r="B21" i="17"/>
  <c r="H13"/>
  <c r="D42" i="16" l="1"/>
  <c r="H29" i="22"/>
  <c r="H13"/>
  <c r="C18" i="24" l="1"/>
  <c r="C18" i="25"/>
  <c r="H31"/>
  <c r="H29"/>
  <c r="H13"/>
  <c r="H28" i="21"/>
  <c r="H13"/>
  <c r="B13" i="20"/>
  <c r="B21"/>
  <c r="H21"/>
  <c r="H28"/>
  <c r="H29"/>
  <c r="D18"/>
  <c r="H29" i="19"/>
  <c r="D18"/>
  <c r="H13"/>
  <c r="H28" i="18"/>
  <c r="H31"/>
  <c r="D18"/>
  <c r="H31" i="17"/>
  <c r="H29"/>
  <c r="D18"/>
  <c r="H34" i="19"/>
  <c r="H35" s="1"/>
  <c r="G34"/>
  <c r="G35" s="1"/>
  <c r="F34"/>
  <c r="F35" s="1"/>
  <c r="E34"/>
  <c r="E35" s="1"/>
  <c r="D34"/>
  <c r="D35" s="1"/>
  <c r="C34"/>
  <c r="C35" s="1"/>
  <c r="B34"/>
  <c r="I34" s="1"/>
  <c r="I33"/>
  <c r="I32"/>
  <c r="I31"/>
  <c r="I30"/>
  <c r="I29"/>
  <c r="I28"/>
  <c r="I27"/>
  <c r="I26"/>
  <c r="I25"/>
  <c r="I24"/>
  <c r="I23"/>
  <c r="I22"/>
  <c r="I21"/>
  <c r="I18"/>
  <c r="G44" s="1"/>
  <c r="H15"/>
  <c r="H38" s="1"/>
  <c r="G15"/>
  <c r="G38" s="1"/>
  <c r="F15"/>
  <c r="F38" s="1"/>
  <c r="E15"/>
  <c r="E38" s="1"/>
  <c r="D15"/>
  <c r="D38" s="1"/>
  <c r="C15"/>
  <c r="C38" s="1"/>
  <c r="B15"/>
  <c r="I14"/>
  <c r="I13"/>
  <c r="I12"/>
  <c r="D9"/>
  <c r="G42" s="1"/>
  <c r="D8"/>
  <c r="H34" i="20"/>
  <c r="H35" s="1"/>
  <c r="G34"/>
  <c r="G35" s="1"/>
  <c r="F34"/>
  <c r="F35" s="1"/>
  <c r="E34"/>
  <c r="E35" s="1"/>
  <c r="D34"/>
  <c r="D35" s="1"/>
  <c r="C34"/>
  <c r="C35" s="1"/>
  <c r="B34"/>
  <c r="I33"/>
  <c r="I32"/>
  <c r="I31"/>
  <c r="I30"/>
  <c r="I29"/>
  <c r="I28"/>
  <c r="I27"/>
  <c r="I26"/>
  <c r="I25"/>
  <c r="I24"/>
  <c r="I23"/>
  <c r="I22"/>
  <c r="I21"/>
  <c r="I18"/>
  <c r="G44" s="1"/>
  <c r="H15"/>
  <c r="H38" s="1"/>
  <c r="G15"/>
  <c r="F15"/>
  <c r="F38" s="1"/>
  <c r="E15"/>
  <c r="D15"/>
  <c r="D38" s="1"/>
  <c r="C15"/>
  <c r="B15"/>
  <c r="I15" s="1"/>
  <c r="I14"/>
  <c r="I13"/>
  <c r="I12"/>
  <c r="D9"/>
  <c r="G42" s="1"/>
  <c r="D8"/>
  <c r="H34" i="21"/>
  <c r="H35" s="1"/>
  <c r="G34"/>
  <c r="G35" s="1"/>
  <c r="F34"/>
  <c r="F35" s="1"/>
  <c r="E34"/>
  <c r="E35" s="1"/>
  <c r="D34"/>
  <c r="D35" s="1"/>
  <c r="C34"/>
  <c r="C35" s="1"/>
  <c r="B34"/>
  <c r="I34" s="1"/>
  <c r="I33"/>
  <c r="I32"/>
  <c r="I31"/>
  <c r="I30"/>
  <c r="I29"/>
  <c r="I28"/>
  <c r="I27"/>
  <c r="I26"/>
  <c r="I25"/>
  <c r="I24"/>
  <c r="I23"/>
  <c r="I22"/>
  <c r="I21"/>
  <c r="I18"/>
  <c r="G44" s="1"/>
  <c r="H15"/>
  <c r="G15"/>
  <c r="G38" s="1"/>
  <c r="F15"/>
  <c r="E15"/>
  <c r="E38" s="1"/>
  <c r="D15"/>
  <c r="C15"/>
  <c r="C38" s="1"/>
  <c r="B15"/>
  <c r="I14"/>
  <c r="I13"/>
  <c r="I12"/>
  <c r="D9"/>
  <c r="G42" s="1"/>
  <c r="D8"/>
  <c r="H34" i="22"/>
  <c r="H35" s="1"/>
  <c r="G34"/>
  <c r="G35" s="1"/>
  <c r="F34"/>
  <c r="F35" s="1"/>
  <c r="E34"/>
  <c r="E35" s="1"/>
  <c r="D34"/>
  <c r="D35" s="1"/>
  <c r="C34"/>
  <c r="C35" s="1"/>
  <c r="B34"/>
  <c r="I33"/>
  <c r="I32"/>
  <c r="I31"/>
  <c r="I30"/>
  <c r="I29"/>
  <c r="I28"/>
  <c r="I27"/>
  <c r="I26"/>
  <c r="I25"/>
  <c r="I24"/>
  <c r="I23"/>
  <c r="I22"/>
  <c r="I21"/>
  <c r="I18"/>
  <c r="G44" s="1"/>
  <c r="H15"/>
  <c r="H38" s="1"/>
  <c r="G15"/>
  <c r="F15"/>
  <c r="F38" s="1"/>
  <c r="E15"/>
  <c r="D15"/>
  <c r="D38" s="1"/>
  <c r="C15"/>
  <c r="B15"/>
  <c r="I15" s="1"/>
  <c r="I14"/>
  <c r="I13"/>
  <c r="I12"/>
  <c r="D9"/>
  <c r="G42" s="1"/>
  <c r="D8"/>
  <c r="H34" i="24"/>
  <c r="H35" s="1"/>
  <c r="G34"/>
  <c r="G35" s="1"/>
  <c r="F34"/>
  <c r="F35" s="1"/>
  <c r="E34"/>
  <c r="E35" s="1"/>
  <c r="D34"/>
  <c r="D35" s="1"/>
  <c r="C34"/>
  <c r="C35" s="1"/>
  <c r="B34"/>
  <c r="I33"/>
  <c r="I32"/>
  <c r="I31"/>
  <c r="I30"/>
  <c r="I29"/>
  <c r="I28"/>
  <c r="I27"/>
  <c r="I26"/>
  <c r="I25"/>
  <c r="I24"/>
  <c r="I23"/>
  <c r="I22"/>
  <c r="I21"/>
  <c r="I18"/>
  <c r="G44" s="1"/>
  <c r="H15"/>
  <c r="H38" s="1"/>
  <c r="G15"/>
  <c r="F15"/>
  <c r="F38" s="1"/>
  <c r="E15"/>
  <c r="D15"/>
  <c r="D38" s="1"/>
  <c r="C15"/>
  <c r="B15"/>
  <c r="I15" s="1"/>
  <c r="I14"/>
  <c r="I13"/>
  <c r="I12"/>
  <c r="D9"/>
  <c r="G42" s="1"/>
  <c r="D8"/>
  <c r="H34" i="25"/>
  <c r="H35" s="1"/>
  <c r="G34"/>
  <c r="G35" s="1"/>
  <c r="F34"/>
  <c r="F35" s="1"/>
  <c r="E34"/>
  <c r="E35" s="1"/>
  <c r="D34"/>
  <c r="D35" s="1"/>
  <c r="C34"/>
  <c r="C35" s="1"/>
  <c r="B34"/>
  <c r="I34" s="1"/>
  <c r="I33"/>
  <c r="I32"/>
  <c r="I31"/>
  <c r="I30"/>
  <c r="I29"/>
  <c r="I28"/>
  <c r="I27"/>
  <c r="I26"/>
  <c r="I25"/>
  <c r="I24"/>
  <c r="I23"/>
  <c r="I22"/>
  <c r="I21"/>
  <c r="I18"/>
  <c r="G44" s="1"/>
  <c r="H15"/>
  <c r="G15"/>
  <c r="G38" s="1"/>
  <c r="F15"/>
  <c r="E15"/>
  <c r="E38" s="1"/>
  <c r="D15"/>
  <c r="C15"/>
  <c r="C38" s="1"/>
  <c r="B15"/>
  <c r="I14"/>
  <c r="I13"/>
  <c r="I12"/>
  <c r="D9"/>
  <c r="G42" s="1"/>
  <c r="D8"/>
  <c r="H34" i="26"/>
  <c r="H35" s="1"/>
  <c r="G34"/>
  <c r="G35" s="1"/>
  <c r="F34"/>
  <c r="F35" s="1"/>
  <c r="E34"/>
  <c r="E35" s="1"/>
  <c r="D34"/>
  <c r="D35" s="1"/>
  <c r="C34"/>
  <c r="C35" s="1"/>
  <c r="B34"/>
  <c r="I33"/>
  <c r="I32"/>
  <c r="I31"/>
  <c r="I30"/>
  <c r="I29"/>
  <c r="I28"/>
  <c r="I27"/>
  <c r="I26"/>
  <c r="I25"/>
  <c r="I24"/>
  <c r="I23"/>
  <c r="I22"/>
  <c r="I21"/>
  <c r="I18"/>
  <c r="G44" s="1"/>
  <c r="H15"/>
  <c r="H38" s="1"/>
  <c r="G15"/>
  <c r="G38" s="1"/>
  <c r="F15"/>
  <c r="F38" s="1"/>
  <c r="E15"/>
  <c r="E38" s="1"/>
  <c r="D15"/>
  <c r="C15"/>
  <c r="B15"/>
  <c r="I15" s="1"/>
  <c r="I14"/>
  <c r="I13"/>
  <c r="I12"/>
  <c r="D9"/>
  <c r="G42" s="1"/>
  <c r="D8"/>
  <c r="H34" i="27"/>
  <c r="H35" s="1"/>
  <c r="G34"/>
  <c r="G35" s="1"/>
  <c r="F34"/>
  <c r="F35" s="1"/>
  <c r="E34"/>
  <c r="E35" s="1"/>
  <c r="D34"/>
  <c r="D35" s="1"/>
  <c r="C34"/>
  <c r="C35" s="1"/>
  <c r="B34"/>
  <c r="I34" s="1"/>
  <c r="I33"/>
  <c r="I32"/>
  <c r="I31"/>
  <c r="I30"/>
  <c r="I29"/>
  <c r="I28"/>
  <c r="I27"/>
  <c r="I26"/>
  <c r="I25"/>
  <c r="I24"/>
  <c r="I23"/>
  <c r="I22"/>
  <c r="I21"/>
  <c r="I18"/>
  <c r="G44" s="1"/>
  <c r="H15"/>
  <c r="H38" s="1"/>
  <c r="G15"/>
  <c r="G38" s="1"/>
  <c r="F15"/>
  <c r="F38" s="1"/>
  <c r="E15"/>
  <c r="E38" s="1"/>
  <c r="D15"/>
  <c r="D38" s="1"/>
  <c r="C15"/>
  <c r="C38" s="1"/>
  <c r="B15"/>
  <c r="I15" s="1"/>
  <c r="I14"/>
  <c r="I13"/>
  <c r="I12"/>
  <c r="D9"/>
  <c r="G42" s="1"/>
  <c r="D8"/>
  <c r="H34" i="28"/>
  <c r="H35" s="1"/>
  <c r="G34"/>
  <c r="G35" s="1"/>
  <c r="F34"/>
  <c r="F35" s="1"/>
  <c r="E34"/>
  <c r="E35" s="1"/>
  <c r="D34"/>
  <c r="D35" s="1"/>
  <c r="C34"/>
  <c r="C35" s="1"/>
  <c r="B34"/>
  <c r="I34" s="1"/>
  <c r="I33"/>
  <c r="I32"/>
  <c r="I31"/>
  <c r="I30"/>
  <c r="I29"/>
  <c r="I28"/>
  <c r="I27"/>
  <c r="I26"/>
  <c r="I25"/>
  <c r="I24"/>
  <c r="I23"/>
  <c r="I22"/>
  <c r="I21"/>
  <c r="I18"/>
  <c r="G44" s="1"/>
  <c r="H15"/>
  <c r="H38" s="1"/>
  <c r="G15"/>
  <c r="G38" s="1"/>
  <c r="F15"/>
  <c r="F38" s="1"/>
  <c r="E15"/>
  <c r="E38" s="1"/>
  <c r="D15"/>
  <c r="D38" s="1"/>
  <c r="C15"/>
  <c r="C38" s="1"/>
  <c r="B15"/>
  <c r="I14"/>
  <c r="I13"/>
  <c r="I12"/>
  <c r="D9"/>
  <c r="G42" s="1"/>
  <c r="D8"/>
  <c r="H34" i="29"/>
  <c r="H35" s="1"/>
  <c r="G34"/>
  <c r="G35" s="1"/>
  <c r="F34"/>
  <c r="F35" s="1"/>
  <c r="E34"/>
  <c r="E35" s="1"/>
  <c r="D34"/>
  <c r="D35" s="1"/>
  <c r="C34"/>
  <c r="C35" s="1"/>
  <c r="B34"/>
  <c r="I34" s="1"/>
  <c r="I33"/>
  <c r="I32"/>
  <c r="I31"/>
  <c r="I30"/>
  <c r="I29"/>
  <c r="I28"/>
  <c r="I27"/>
  <c r="I26"/>
  <c r="I25"/>
  <c r="I24"/>
  <c r="I23"/>
  <c r="I22"/>
  <c r="I21"/>
  <c r="I18"/>
  <c r="G44" s="1"/>
  <c r="H15"/>
  <c r="G15"/>
  <c r="G38" s="1"/>
  <c r="F15"/>
  <c r="E15"/>
  <c r="E38" s="1"/>
  <c r="D15"/>
  <c r="C15"/>
  <c r="C38" s="1"/>
  <c r="B15"/>
  <c r="I14"/>
  <c r="I13"/>
  <c r="I12"/>
  <c r="D9"/>
  <c r="G42" s="1"/>
  <c r="D8"/>
  <c r="H34" i="30"/>
  <c r="H35" s="1"/>
  <c r="G34"/>
  <c r="G35" s="1"/>
  <c r="F34"/>
  <c r="F35" s="1"/>
  <c r="E34"/>
  <c r="E35" s="1"/>
  <c r="D34"/>
  <c r="D35" s="1"/>
  <c r="C34"/>
  <c r="C35" s="1"/>
  <c r="B34"/>
  <c r="I33"/>
  <c r="I32"/>
  <c r="I31"/>
  <c r="I30"/>
  <c r="I29"/>
  <c r="I28"/>
  <c r="I27"/>
  <c r="I26"/>
  <c r="I25"/>
  <c r="I24"/>
  <c r="I23"/>
  <c r="I22"/>
  <c r="I21"/>
  <c r="I18"/>
  <c r="G44" s="1"/>
  <c r="H15"/>
  <c r="H38" s="1"/>
  <c r="G15"/>
  <c r="G38" s="1"/>
  <c r="F15"/>
  <c r="F38" s="1"/>
  <c r="E15"/>
  <c r="E38" s="1"/>
  <c r="D15"/>
  <c r="D38" s="1"/>
  <c r="C15"/>
  <c r="C38" s="1"/>
  <c r="B15"/>
  <c r="I15" s="1"/>
  <c r="I14"/>
  <c r="I13"/>
  <c r="I12"/>
  <c r="D9"/>
  <c r="G42" s="1"/>
  <c r="D8"/>
  <c r="H34" i="31"/>
  <c r="H35" s="1"/>
  <c r="G34"/>
  <c r="G35" s="1"/>
  <c r="F34"/>
  <c r="F35" s="1"/>
  <c r="E34"/>
  <c r="E35" s="1"/>
  <c r="D34"/>
  <c r="D35" s="1"/>
  <c r="C34"/>
  <c r="C35" s="1"/>
  <c r="B34"/>
  <c r="I34" s="1"/>
  <c r="I33"/>
  <c r="I32"/>
  <c r="I31"/>
  <c r="I30"/>
  <c r="I29"/>
  <c r="I28"/>
  <c r="I27"/>
  <c r="I26"/>
  <c r="I25"/>
  <c r="I24"/>
  <c r="I23"/>
  <c r="I22"/>
  <c r="I21"/>
  <c r="I18"/>
  <c r="G44" s="1"/>
  <c r="H15"/>
  <c r="H38" s="1"/>
  <c r="G15"/>
  <c r="G38" s="1"/>
  <c r="F15"/>
  <c r="F38" s="1"/>
  <c r="E15"/>
  <c r="E38" s="1"/>
  <c r="D15"/>
  <c r="D38" s="1"/>
  <c r="C15"/>
  <c r="C38" s="1"/>
  <c r="B15"/>
  <c r="I15" s="1"/>
  <c r="I14"/>
  <c r="I13"/>
  <c r="I12"/>
  <c r="D9"/>
  <c r="G42" s="1"/>
  <c r="D8"/>
  <c r="H34" i="32"/>
  <c r="H35" s="1"/>
  <c r="G34"/>
  <c r="G35" s="1"/>
  <c r="F34"/>
  <c r="F35" s="1"/>
  <c r="E34"/>
  <c r="E35" s="1"/>
  <c r="D34"/>
  <c r="D35" s="1"/>
  <c r="C34"/>
  <c r="C35" s="1"/>
  <c r="B34"/>
  <c r="I34" s="1"/>
  <c r="I33"/>
  <c r="I32"/>
  <c r="I31"/>
  <c r="I30"/>
  <c r="I29"/>
  <c r="I28"/>
  <c r="I27"/>
  <c r="I26"/>
  <c r="I25"/>
  <c r="I24"/>
  <c r="I23"/>
  <c r="I22"/>
  <c r="I21"/>
  <c r="I18"/>
  <c r="G44" s="1"/>
  <c r="H15"/>
  <c r="H38" s="1"/>
  <c r="G15"/>
  <c r="G38" s="1"/>
  <c r="F15"/>
  <c r="F38" s="1"/>
  <c r="E15"/>
  <c r="E38" s="1"/>
  <c r="D15"/>
  <c r="D38" s="1"/>
  <c r="C15"/>
  <c r="C38" s="1"/>
  <c r="B15"/>
  <c r="I15" s="1"/>
  <c r="I14"/>
  <c r="I13"/>
  <c r="I12"/>
  <c r="D9"/>
  <c r="G42" s="1"/>
  <c r="D8"/>
  <c r="H34" i="33"/>
  <c r="H35" s="1"/>
  <c r="G34"/>
  <c r="G35" s="1"/>
  <c r="F34"/>
  <c r="F35" s="1"/>
  <c r="E34"/>
  <c r="E35" s="1"/>
  <c r="D34"/>
  <c r="D35" s="1"/>
  <c r="C34"/>
  <c r="C35" s="1"/>
  <c r="B34"/>
  <c r="I34" s="1"/>
  <c r="I33"/>
  <c r="I32"/>
  <c r="I31"/>
  <c r="I30"/>
  <c r="I29"/>
  <c r="I28"/>
  <c r="I27"/>
  <c r="I26"/>
  <c r="I25"/>
  <c r="I24"/>
  <c r="I23"/>
  <c r="I22"/>
  <c r="I21"/>
  <c r="I18"/>
  <c r="G44" s="1"/>
  <c r="H15"/>
  <c r="H38" s="1"/>
  <c r="G15"/>
  <c r="G38" s="1"/>
  <c r="F15"/>
  <c r="F38" s="1"/>
  <c r="E15"/>
  <c r="E38" s="1"/>
  <c r="D15"/>
  <c r="D38" s="1"/>
  <c r="C15"/>
  <c r="C38" s="1"/>
  <c r="B15"/>
  <c r="I15" s="1"/>
  <c r="I14"/>
  <c r="I13"/>
  <c r="I12"/>
  <c r="D9"/>
  <c r="G42" s="1"/>
  <c r="D8"/>
  <c r="H34" i="34"/>
  <c r="H35" s="1"/>
  <c r="G34"/>
  <c r="G35" s="1"/>
  <c r="F34"/>
  <c r="F35" s="1"/>
  <c r="E34"/>
  <c r="E35" s="1"/>
  <c r="D34"/>
  <c r="D35" s="1"/>
  <c r="C34"/>
  <c r="C35" s="1"/>
  <c r="B34"/>
  <c r="I34" s="1"/>
  <c r="I33"/>
  <c r="I32"/>
  <c r="I31"/>
  <c r="I30"/>
  <c r="I29"/>
  <c r="I28"/>
  <c r="I27"/>
  <c r="I26"/>
  <c r="I25"/>
  <c r="I24"/>
  <c r="I23"/>
  <c r="I22"/>
  <c r="I21"/>
  <c r="I18"/>
  <c r="G44" s="1"/>
  <c r="H15"/>
  <c r="H38" s="1"/>
  <c r="G15"/>
  <c r="G38" s="1"/>
  <c r="F15"/>
  <c r="F38" s="1"/>
  <c r="E15"/>
  <c r="E38" s="1"/>
  <c r="D15"/>
  <c r="D38" s="1"/>
  <c r="C15"/>
  <c r="C38" s="1"/>
  <c r="B15"/>
  <c r="I15" s="1"/>
  <c r="I14"/>
  <c r="I13"/>
  <c r="I12"/>
  <c r="D9"/>
  <c r="G42" s="1"/>
  <c r="D8"/>
  <c r="H34" i="35"/>
  <c r="H35" s="1"/>
  <c r="G34"/>
  <c r="G35" s="1"/>
  <c r="F34"/>
  <c r="F35" s="1"/>
  <c r="E34"/>
  <c r="E35" s="1"/>
  <c r="D34"/>
  <c r="D35" s="1"/>
  <c r="C34"/>
  <c r="C35" s="1"/>
  <c r="B34"/>
  <c r="I34" s="1"/>
  <c r="I33"/>
  <c r="I32"/>
  <c r="I31"/>
  <c r="I30"/>
  <c r="I29"/>
  <c r="I28"/>
  <c r="I27"/>
  <c r="I26"/>
  <c r="I25"/>
  <c r="I24"/>
  <c r="I23"/>
  <c r="I22"/>
  <c r="I21"/>
  <c r="I18"/>
  <c r="G44" s="1"/>
  <c r="H15"/>
  <c r="H38" s="1"/>
  <c r="G15"/>
  <c r="G38" s="1"/>
  <c r="F15"/>
  <c r="F38" s="1"/>
  <c r="E15"/>
  <c r="E38" s="1"/>
  <c r="D15"/>
  <c r="D38" s="1"/>
  <c r="C15"/>
  <c r="C38" s="1"/>
  <c r="B15"/>
  <c r="I15" s="1"/>
  <c r="I14"/>
  <c r="I13"/>
  <c r="I12"/>
  <c r="D9"/>
  <c r="G42" s="1"/>
  <c r="D8"/>
  <c r="H34" i="36"/>
  <c r="H35" s="1"/>
  <c r="G34"/>
  <c r="G35" s="1"/>
  <c r="F34"/>
  <c r="F35" s="1"/>
  <c r="E34"/>
  <c r="E35" s="1"/>
  <c r="D34"/>
  <c r="D35" s="1"/>
  <c r="C34"/>
  <c r="C35" s="1"/>
  <c r="B34"/>
  <c r="I34" s="1"/>
  <c r="I33"/>
  <c r="I32"/>
  <c r="I31"/>
  <c r="I30"/>
  <c r="I29"/>
  <c r="I28"/>
  <c r="I27"/>
  <c r="I26"/>
  <c r="I25"/>
  <c r="I24"/>
  <c r="I23"/>
  <c r="I22"/>
  <c r="I21"/>
  <c r="I18"/>
  <c r="G44" s="1"/>
  <c r="H15"/>
  <c r="H38" s="1"/>
  <c r="G15"/>
  <c r="G38" s="1"/>
  <c r="F15"/>
  <c r="F38" s="1"/>
  <c r="E15"/>
  <c r="E38" s="1"/>
  <c r="D15"/>
  <c r="D38" s="1"/>
  <c r="C15"/>
  <c r="C38" s="1"/>
  <c r="B15"/>
  <c r="I15" s="1"/>
  <c r="I14"/>
  <c r="I13"/>
  <c r="I12"/>
  <c r="D9"/>
  <c r="G42" s="1"/>
  <c r="D8"/>
  <c r="H34" i="37"/>
  <c r="H35" s="1"/>
  <c r="G34"/>
  <c r="G35" s="1"/>
  <c r="F34"/>
  <c r="F35" s="1"/>
  <c r="E34"/>
  <c r="E35" s="1"/>
  <c r="D34"/>
  <c r="D35" s="1"/>
  <c r="C34"/>
  <c r="C35" s="1"/>
  <c r="B34"/>
  <c r="I34" s="1"/>
  <c r="I33"/>
  <c r="I32"/>
  <c r="I31"/>
  <c r="I30"/>
  <c r="I29"/>
  <c r="I28"/>
  <c r="I27"/>
  <c r="I26"/>
  <c r="I25"/>
  <c r="I24"/>
  <c r="I23"/>
  <c r="I22"/>
  <c r="I21"/>
  <c r="I18"/>
  <c r="G44" s="1"/>
  <c r="H15"/>
  <c r="H38" s="1"/>
  <c r="G15"/>
  <c r="G38" s="1"/>
  <c r="F15"/>
  <c r="F38" s="1"/>
  <c r="E15"/>
  <c r="E38" s="1"/>
  <c r="D15"/>
  <c r="D38" s="1"/>
  <c r="C15"/>
  <c r="C38" s="1"/>
  <c r="B15"/>
  <c r="I15" s="1"/>
  <c r="I14"/>
  <c r="I13"/>
  <c r="I12"/>
  <c r="D9"/>
  <c r="G42" s="1"/>
  <c r="D8"/>
  <c r="H34" i="18"/>
  <c r="H35" s="1"/>
  <c r="G34"/>
  <c r="G35" s="1"/>
  <c r="F34"/>
  <c r="F35" s="1"/>
  <c r="E34"/>
  <c r="E35" s="1"/>
  <c r="D34"/>
  <c r="D35" s="1"/>
  <c r="C34"/>
  <c r="C35" s="1"/>
  <c r="B34"/>
  <c r="I34" s="1"/>
  <c r="I33"/>
  <c r="I32"/>
  <c r="I31"/>
  <c r="I30"/>
  <c r="I29"/>
  <c r="I28"/>
  <c r="I27"/>
  <c r="I26"/>
  <c r="I25"/>
  <c r="I24"/>
  <c r="I23"/>
  <c r="I22"/>
  <c r="I21"/>
  <c r="I18"/>
  <c r="G44" s="1"/>
  <c r="H15"/>
  <c r="H38" s="1"/>
  <c r="G15"/>
  <c r="G38" s="1"/>
  <c r="F15"/>
  <c r="F38" s="1"/>
  <c r="E15"/>
  <c r="E38" s="1"/>
  <c r="D15"/>
  <c r="D38" s="1"/>
  <c r="C15"/>
  <c r="C38" s="1"/>
  <c r="B15"/>
  <c r="I15" s="1"/>
  <c r="I14"/>
  <c r="I13"/>
  <c r="I12"/>
  <c r="D9"/>
  <c r="G42" s="1"/>
  <c r="D8"/>
  <c r="D2" i="16"/>
  <c r="D8" i="17"/>
  <c r="D9"/>
  <c r="I12"/>
  <c r="I13"/>
  <c r="I14"/>
  <c r="B15"/>
  <c r="C15"/>
  <c r="D15"/>
  <c r="E15"/>
  <c r="F15"/>
  <c r="G15"/>
  <c r="H15"/>
  <c r="I18"/>
  <c r="I21"/>
  <c r="I22"/>
  <c r="I23"/>
  <c r="I24"/>
  <c r="I25"/>
  <c r="I26"/>
  <c r="I27"/>
  <c r="I28"/>
  <c r="I29"/>
  <c r="I30"/>
  <c r="I31"/>
  <c r="I32"/>
  <c r="I33"/>
  <c r="B34"/>
  <c r="C34"/>
  <c r="D34"/>
  <c r="E34"/>
  <c r="F34"/>
  <c r="G34"/>
  <c r="H34"/>
  <c r="B35"/>
  <c r="C35"/>
  <c r="D35"/>
  <c r="E35"/>
  <c r="F35"/>
  <c r="G35"/>
  <c r="H35"/>
  <c r="B38"/>
  <c r="C38"/>
  <c r="D38"/>
  <c r="E38"/>
  <c r="F38"/>
  <c r="G38"/>
  <c r="H38"/>
  <c r="G42"/>
  <c r="G44"/>
  <c r="F41" i="16"/>
  <c r="C41"/>
  <c r="B41"/>
  <c r="A41"/>
  <c r="F40"/>
  <c r="C40"/>
  <c r="B40"/>
  <c r="A40"/>
  <c r="F39"/>
  <c r="C39"/>
  <c r="B39"/>
  <c r="A39"/>
  <c r="F38"/>
  <c r="C38"/>
  <c r="B38"/>
  <c r="A38"/>
  <c r="F37"/>
  <c r="C37"/>
  <c r="B37"/>
  <c r="A37"/>
  <c r="F36"/>
  <c r="C36"/>
  <c r="B36"/>
  <c r="A36"/>
  <c r="F35"/>
  <c r="C35"/>
  <c r="B35"/>
  <c r="A35"/>
  <c r="F34"/>
  <c r="C34"/>
  <c r="B34"/>
  <c r="B43" s="1"/>
  <c r="A34"/>
  <c r="D27"/>
  <c r="H41" s="1"/>
  <c r="C27"/>
  <c r="B27"/>
  <c r="A27"/>
  <c r="F26"/>
  <c r="C26"/>
  <c r="B26"/>
  <c r="D40" s="1"/>
  <c r="A26"/>
  <c r="F25"/>
  <c r="C25"/>
  <c r="B25"/>
  <c r="D39" s="1"/>
  <c r="A25"/>
  <c r="D24"/>
  <c r="H38" s="1"/>
  <c r="C24"/>
  <c r="B24"/>
  <c r="A24"/>
  <c r="F23"/>
  <c r="C23"/>
  <c r="B23"/>
  <c r="D37" s="1"/>
  <c r="A23"/>
  <c r="D22"/>
  <c r="H36" s="1"/>
  <c r="C22"/>
  <c r="B22"/>
  <c r="A22"/>
  <c r="F21"/>
  <c r="D21"/>
  <c r="H35" s="1"/>
  <c r="C21"/>
  <c r="B21"/>
  <c r="D35" s="1"/>
  <c r="A21"/>
  <c r="C20"/>
  <c r="C29" s="1"/>
  <c r="B20"/>
  <c r="G24"/>
  <c r="G27"/>
  <c r="A20"/>
  <c r="A12"/>
  <c r="A11"/>
  <c r="A10"/>
  <c r="A9"/>
  <c r="A8"/>
  <c r="A7"/>
  <c r="A6"/>
  <c r="F6"/>
  <c r="E6"/>
  <c r="C6"/>
  <c r="B6"/>
  <c r="F13"/>
  <c r="I41" s="1"/>
  <c r="E13"/>
  <c r="C13"/>
  <c r="B13"/>
  <c r="F12"/>
  <c r="I40" s="1"/>
  <c r="E12"/>
  <c r="C12"/>
  <c r="B12"/>
  <c r="F11"/>
  <c r="I39" s="1"/>
  <c r="E11"/>
  <c r="C11"/>
  <c r="B11"/>
  <c r="F10"/>
  <c r="I38" s="1"/>
  <c r="E10"/>
  <c r="C10"/>
  <c r="B10"/>
  <c r="F9"/>
  <c r="I37" s="1"/>
  <c r="E9"/>
  <c r="C9"/>
  <c r="B9"/>
  <c r="F8"/>
  <c r="I36" s="1"/>
  <c r="E8"/>
  <c r="C8"/>
  <c r="B8"/>
  <c r="F7"/>
  <c r="I35" s="1"/>
  <c r="E7"/>
  <c r="C7"/>
  <c r="B7"/>
  <c r="D12"/>
  <c r="I34" l="1"/>
  <c r="F15"/>
  <c r="D34"/>
  <c r="B29"/>
  <c r="B15"/>
  <c r="C15"/>
  <c r="E15"/>
  <c r="G21"/>
  <c r="G36"/>
  <c r="D7"/>
  <c r="D6"/>
  <c r="D38" i="26"/>
  <c r="C38"/>
  <c r="G38" i="16"/>
  <c r="I34" i="17"/>
  <c r="I15"/>
  <c r="D8" i="16"/>
  <c r="D9"/>
  <c r="D10"/>
  <c r="D11"/>
  <c r="D13"/>
  <c r="G43" i="17"/>
  <c r="I35"/>
  <c r="I38" s="1"/>
  <c r="G45"/>
  <c r="G46"/>
  <c r="I15" i="28"/>
  <c r="I34" i="30"/>
  <c r="I15" i="29"/>
  <c r="D38"/>
  <c r="F38"/>
  <c r="H38"/>
  <c r="I34" i="26"/>
  <c r="G45" s="1"/>
  <c r="I15" i="25"/>
  <c r="F27" i="16" s="1"/>
  <c r="D38" i="25"/>
  <c r="F38"/>
  <c r="H38"/>
  <c r="C38" i="24"/>
  <c r="E38"/>
  <c r="G38"/>
  <c r="I34"/>
  <c r="D26" i="16" s="1"/>
  <c r="C38" i="22"/>
  <c r="E38"/>
  <c r="G38"/>
  <c r="I34"/>
  <c r="D25" i="16" s="1"/>
  <c r="I15" i="21"/>
  <c r="F24" i="16" s="1"/>
  <c r="D38" i="21"/>
  <c r="F38"/>
  <c r="H38"/>
  <c r="C38" i="20"/>
  <c r="E38"/>
  <c r="G38"/>
  <c r="I34"/>
  <c r="D23" i="16" s="1"/>
  <c r="I15" i="19"/>
  <c r="F22" i="16" s="1"/>
  <c r="G43" i="18"/>
  <c r="G45" i="37"/>
  <c r="I35"/>
  <c r="G46"/>
  <c r="G43" i="36"/>
  <c r="G45" i="35"/>
  <c r="I35"/>
  <c r="G46"/>
  <c r="G43" i="34"/>
  <c r="G45" i="33"/>
  <c r="I35"/>
  <c r="G46"/>
  <c r="G43" i="32"/>
  <c r="G45" i="31"/>
  <c r="I35"/>
  <c r="G46"/>
  <c r="G43" i="30"/>
  <c r="G45" i="29"/>
  <c r="I35"/>
  <c r="G46"/>
  <c r="G43" i="28"/>
  <c r="G45" i="27"/>
  <c r="I35"/>
  <c r="G46"/>
  <c r="G43" i="26"/>
  <c r="G45" i="25"/>
  <c r="I35"/>
  <c r="E27" i="16" s="1"/>
  <c r="G13" s="1"/>
  <c r="G46" i="25"/>
  <c r="G43" i="24"/>
  <c r="G43" i="22"/>
  <c r="G45" i="21"/>
  <c r="I35"/>
  <c r="E24" i="16" s="1"/>
  <c r="G10" s="1"/>
  <c r="G46" i="21"/>
  <c r="G43" i="20"/>
  <c r="G45" i="19"/>
  <c r="I35"/>
  <c r="E22" i="16" s="1"/>
  <c r="G46" i="19"/>
  <c r="G45" i="18"/>
  <c r="I35"/>
  <c r="E21" i="16" s="1"/>
  <c r="G46" i="18"/>
  <c r="G43" i="37"/>
  <c r="I38"/>
  <c r="G45" i="36"/>
  <c r="I35"/>
  <c r="G46"/>
  <c r="G43" i="35"/>
  <c r="I38"/>
  <c r="G45" i="34"/>
  <c r="I35"/>
  <c r="G46"/>
  <c r="G43" i="33"/>
  <c r="I38"/>
  <c r="G45" i="32"/>
  <c r="I35"/>
  <c r="G46"/>
  <c r="G43" i="31"/>
  <c r="I38"/>
  <c r="G45" i="30"/>
  <c r="I35"/>
  <c r="G46"/>
  <c r="G43" i="29"/>
  <c r="I38"/>
  <c r="G45" i="28"/>
  <c r="I35"/>
  <c r="G46"/>
  <c r="G43" i="27"/>
  <c r="I38"/>
  <c r="G43" i="25"/>
  <c r="I38"/>
  <c r="G45" i="24"/>
  <c r="I35"/>
  <c r="E26" i="16" s="1"/>
  <c r="G12" s="1"/>
  <c r="G46" i="24"/>
  <c r="G45" i="22"/>
  <c r="I35"/>
  <c r="E25" i="16" s="1"/>
  <c r="G11" s="1"/>
  <c r="G46" i="22"/>
  <c r="G43" i="21"/>
  <c r="I38"/>
  <c r="G45" i="20"/>
  <c r="I35"/>
  <c r="E23" i="16" s="1"/>
  <c r="G9" s="1"/>
  <c r="G46" i="20"/>
  <c r="G43" i="19"/>
  <c r="I38"/>
  <c r="G7" i="16"/>
  <c r="G41"/>
  <c r="B35" i="18"/>
  <c r="B38" s="1"/>
  <c r="B35" i="37"/>
  <c r="B38" s="1"/>
  <c r="B35" i="36"/>
  <c r="B38" s="1"/>
  <c r="B35" i="35"/>
  <c r="B38" s="1"/>
  <c r="B35" i="34"/>
  <c r="B38" s="1"/>
  <c r="B35" i="33"/>
  <c r="B38" s="1"/>
  <c r="B35" i="32"/>
  <c r="B38" s="1"/>
  <c r="B35" i="31"/>
  <c r="B38" s="1"/>
  <c r="B35" i="30"/>
  <c r="B38" s="1"/>
  <c r="B35" i="29"/>
  <c r="B38" s="1"/>
  <c r="B35" i="28"/>
  <c r="B38" s="1"/>
  <c r="B35" i="27"/>
  <c r="B38" s="1"/>
  <c r="B35" i="26"/>
  <c r="B38" s="1"/>
  <c r="B35" i="25"/>
  <c r="B38" s="1"/>
  <c r="B35" i="24"/>
  <c r="B38" s="1"/>
  <c r="B35" i="22"/>
  <c r="B38" s="1"/>
  <c r="B35" i="21"/>
  <c r="B38" s="1"/>
  <c r="B35" i="20"/>
  <c r="B38" s="1"/>
  <c r="B35" i="19"/>
  <c r="B38" s="1"/>
  <c r="G8" i="16"/>
  <c r="G22"/>
  <c r="E20"/>
  <c r="D20"/>
  <c r="F20"/>
  <c r="F29" s="1"/>
  <c r="D41"/>
  <c r="D38"/>
  <c r="D36"/>
  <c r="G40"/>
  <c r="G39"/>
  <c r="G37"/>
  <c r="G35"/>
  <c r="G34"/>
  <c r="G20"/>
  <c r="H34" l="1"/>
  <c r="D29"/>
  <c r="G6"/>
  <c r="E29"/>
  <c r="D15"/>
  <c r="I35" i="26"/>
  <c r="G46"/>
  <c r="H37" i="16"/>
  <c r="G23"/>
  <c r="H39"/>
  <c r="G25"/>
  <c r="H40"/>
  <c r="G26"/>
  <c r="I38" i="20"/>
  <c r="I38" i="24"/>
  <c r="I38" i="28"/>
  <c r="I38" i="30"/>
  <c r="I38" i="34"/>
  <c r="I38" i="22"/>
  <c r="I38" i="26"/>
  <c r="I38" i="32"/>
  <c r="I38" i="36"/>
  <c r="I38" i="18"/>
  <c r="F43" i="16"/>
  <c r="C43"/>
  <c r="D43" s="1"/>
  <c r="H43"/>
  <c r="I43"/>
  <c r="G43" l="1"/>
  <c r="G15"/>
  <c r="G29"/>
</calcChain>
</file>

<file path=xl/sharedStrings.xml><?xml version="1.0" encoding="utf-8"?>
<sst xmlns="http://schemas.openxmlformats.org/spreadsheetml/2006/main" count="1587" uniqueCount="89">
  <si>
    <t>Maintenance</t>
  </si>
  <si>
    <t>Courts</t>
  </si>
  <si>
    <t>Cemetaries</t>
  </si>
  <si>
    <t>Community</t>
  </si>
  <si>
    <t>Fire/EMS</t>
  </si>
  <si>
    <t>Administration</t>
  </si>
  <si>
    <t>Personnel</t>
  </si>
  <si>
    <t>Rent</t>
  </si>
  <si>
    <t>Office supplies</t>
  </si>
  <si>
    <t>Debt service</t>
  </si>
  <si>
    <t>Rainy day fund</t>
  </si>
  <si>
    <t>Excess levy</t>
  </si>
  <si>
    <t>Donations</t>
  </si>
  <si>
    <t>Legal</t>
  </si>
  <si>
    <t>Other</t>
  </si>
  <si>
    <t>Operating</t>
  </si>
  <si>
    <t>Cumulative</t>
  </si>
  <si>
    <t>Total</t>
  </si>
  <si>
    <t>Contractors' services and charges</t>
  </si>
  <si>
    <t>Advertising</t>
  </si>
  <si>
    <t>Population</t>
  </si>
  <si>
    <t>Direct service</t>
  </si>
  <si>
    <t>Data taken from financial report submitted to SBOA</t>
  </si>
  <si>
    <t>Technology</t>
  </si>
  <si>
    <t>Capital outlay</t>
  </si>
  <si>
    <t>Misc</t>
  </si>
  <si>
    <t>Cash Balance Information</t>
  </si>
  <si>
    <t>beginning balance</t>
  </si>
  <si>
    <t>ending balance</t>
  </si>
  <si>
    <t>change in balance</t>
  </si>
  <si>
    <t>Expenditure Information</t>
  </si>
  <si>
    <t>Direct Service - Poor Relief</t>
  </si>
  <si>
    <t>Direct Service - Fire Protection</t>
  </si>
  <si>
    <t>Total Expenditures</t>
  </si>
  <si>
    <t>Total Receipts</t>
  </si>
  <si>
    <t>Admin &amp; Other Expenditures</t>
  </si>
  <si>
    <t>Admin Expense per $1 of Direct Service</t>
  </si>
  <si>
    <t>Township Assistance</t>
  </si>
  <si>
    <t>Total Township Assistance Requests</t>
  </si>
  <si>
    <t>Total Township Assistance Recepients</t>
  </si>
  <si>
    <t>Average Assistance per Recipient</t>
  </si>
  <si>
    <t>Per Capita Statistics</t>
  </si>
  <si>
    <t>Direct Service $ per capita</t>
  </si>
  <si>
    <t>Overhead $ per capita</t>
  </si>
  <si>
    <t>TOTAL</t>
  </si>
  <si>
    <t>Population:</t>
  </si>
  <si>
    <t>Cash Balances (Part 1 of SBOA Form)</t>
  </si>
  <si>
    <t>Cash on 12/31/2008</t>
  </si>
  <si>
    <t>Cash on 1/1/2008</t>
  </si>
  <si>
    <t>Township Assistance*</t>
  </si>
  <si>
    <t>*Also called Poor Relief</t>
  </si>
  <si>
    <t>Township Assistance (TA-7 township statistical report)</t>
  </si>
  <si>
    <t>Statistics and Analysis</t>
  </si>
  <si>
    <t>Revenue per capita</t>
  </si>
  <si>
    <t>Direct Assistance per capita</t>
  </si>
  <si>
    <t>Admin &amp; Other Expense per capita</t>
  </si>
  <si>
    <r>
      <t xml:space="preserve">   </t>
    </r>
    <r>
      <rPr>
        <b/>
        <u/>
        <sz val="10"/>
        <rFont val="Arial"/>
        <family val="2"/>
      </rPr>
      <t>Total revenue</t>
    </r>
  </si>
  <si>
    <t>Admin Expense per $1 of direct assistance</t>
  </si>
  <si>
    <t>Other Expenses (Part 3A):</t>
  </si>
  <si>
    <r>
      <t xml:space="preserve">   </t>
    </r>
    <r>
      <rPr>
        <b/>
        <u/>
        <sz val="10"/>
        <rFont val="Arial"/>
        <family val="2"/>
      </rPr>
      <t>Total other expenses</t>
    </r>
  </si>
  <si>
    <r>
      <t xml:space="preserve">   </t>
    </r>
    <r>
      <rPr>
        <b/>
        <u/>
        <sz val="10"/>
        <rFont val="Arial"/>
        <family val="2"/>
      </rPr>
      <t>Total expenses (direct assistance + other)</t>
    </r>
  </si>
  <si>
    <t>Fund Surplus / (Deficit)</t>
  </si>
  <si>
    <t>Township Assistance Requests (line 1)</t>
  </si>
  <si>
    <t>Township Assistance Recipients  (line 2(A))</t>
  </si>
  <si>
    <t>Operating Cash Balance per capita</t>
  </si>
  <si>
    <t>Subtotal All Funds</t>
  </si>
  <si>
    <t>Cumulative Funds</t>
  </si>
  <si>
    <t>Operating Funds</t>
  </si>
  <si>
    <t>Revenue (Part 2 - Receipts):</t>
  </si>
  <si>
    <t>Direct services/assistance (see instructions):</t>
  </si>
  <si>
    <t>TOWNSHIP FINANCIAL SUMMARY 2008</t>
  </si>
  <si>
    <t>COUNTY:</t>
  </si>
  <si>
    <t>TOWNSHIP:</t>
  </si>
  <si>
    <t>operating balance as pct of expenditures</t>
  </si>
  <si>
    <t xml:space="preserve">operating funds ending balance </t>
  </si>
  <si>
    <t>cumulative funds ending balance</t>
  </si>
  <si>
    <t>General</t>
  </si>
  <si>
    <t>Marion</t>
  </si>
  <si>
    <t>Franklin</t>
  </si>
  <si>
    <t>Lawrence</t>
  </si>
  <si>
    <t>Perry</t>
  </si>
  <si>
    <t>Pike</t>
  </si>
  <si>
    <t>Warren</t>
  </si>
  <si>
    <t>Center</t>
  </si>
  <si>
    <t>Decatur</t>
  </si>
  <si>
    <t>Washington</t>
  </si>
  <si>
    <t>COUNTYWIDE TOWNSHIP FINANCIAL COMPARISON - 2008</t>
  </si>
  <si>
    <t>Wayne</t>
  </si>
  <si>
    <t>Subtotals on Disbursements (doublechecked)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</si>
</sst>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</numFmts>
  <fonts count="1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u/>
      <sz val="1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u/>
      <sz val="10"/>
      <color theme="0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sz val="10"/>
      <name val="Arial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111">
    <xf numFmtId="0" fontId="0" fillId="0" borderId="0" xfId="0"/>
    <xf numFmtId="0" fontId="6" fillId="0" borderId="0" xfId="0" applyFont="1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41" fontId="0" fillId="0" borderId="0" xfId="1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1" fontId="1" fillId="0" borderId="0" xfId="1" applyFont="1" applyAlignment="1">
      <alignment horizontal="center" wrapText="1"/>
    </xf>
    <xf numFmtId="5" fontId="0" fillId="0" borderId="0" xfId="1" applyNumberFormat="1" applyFont="1" applyAlignment="1">
      <alignment horizontal="center"/>
    </xf>
    <xf numFmtId="0" fontId="1" fillId="2" borderId="0" xfId="0" applyFont="1" applyFill="1" applyAlignment="1">
      <alignment horizontal="center" wrapText="1"/>
    </xf>
    <xf numFmtId="9" fontId="0" fillId="2" borderId="0" xfId="0" applyNumberFormat="1" applyFill="1" applyAlignment="1">
      <alignment horizontal="center"/>
    </xf>
    <xf numFmtId="41" fontId="1" fillId="2" borderId="0" xfId="1" applyFont="1" applyFill="1" applyAlignment="1">
      <alignment horizontal="center" wrapText="1" shrinkToFit="1"/>
    </xf>
    <xf numFmtId="6" fontId="0" fillId="0" borderId="0" xfId="0" applyNumberFormat="1"/>
    <xf numFmtId="6" fontId="0" fillId="0" borderId="0" xfId="0" applyNumberFormat="1" applyAlignment="1">
      <alignment horizontal="center"/>
    </xf>
    <xf numFmtId="41" fontId="1" fillId="2" borderId="0" xfId="1" applyFont="1" applyFill="1" applyAlignment="1">
      <alignment horizontal="center" wrapText="1"/>
    </xf>
    <xf numFmtId="0" fontId="0" fillId="0" borderId="0" xfId="0" applyAlignment="1">
      <alignment wrapText="1"/>
    </xf>
    <xf numFmtId="37" fontId="0" fillId="0" borderId="0" xfId="1" applyNumberFormat="1" applyFont="1" applyAlignment="1">
      <alignment horizontal="center" wrapText="1"/>
    </xf>
    <xf numFmtId="0" fontId="11" fillId="3" borderId="0" xfId="0" applyFont="1" applyFill="1"/>
    <xf numFmtId="41" fontId="12" fillId="3" borderId="0" xfId="1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41" fontId="11" fillId="3" borderId="0" xfId="1" applyFont="1" applyFill="1"/>
    <xf numFmtId="0" fontId="4" fillId="0" borderId="0" xfId="0" applyFont="1" applyAlignment="1">
      <alignment horizontal="center"/>
    </xf>
    <xf numFmtId="41" fontId="4" fillId="0" borderId="0" xfId="1" applyFont="1" applyAlignment="1">
      <alignment horizontal="center"/>
    </xf>
    <xf numFmtId="0" fontId="11" fillId="5" borderId="0" xfId="0" applyFont="1" applyFill="1"/>
    <xf numFmtId="0" fontId="10" fillId="3" borderId="0" xfId="0" applyFont="1" applyFill="1"/>
    <xf numFmtId="0" fontId="10" fillId="3" borderId="0" xfId="0" applyFont="1" applyFill="1" applyAlignment="1">
      <alignment horizontal="left"/>
    </xf>
    <xf numFmtId="3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/>
    </xf>
    <xf numFmtId="5" fontId="2" fillId="0" borderId="0" xfId="1" applyNumberFormat="1" applyFont="1" applyAlignment="1">
      <alignment horizontal="center"/>
    </xf>
    <xf numFmtId="9" fontId="2" fillId="2" borderId="0" xfId="0" applyNumberFormat="1" applyFont="1" applyFill="1" applyAlignment="1">
      <alignment horizontal="center"/>
    </xf>
    <xf numFmtId="0" fontId="2" fillId="0" borderId="0" xfId="0" applyFont="1" applyFill="1" applyBorder="1"/>
    <xf numFmtId="37" fontId="2" fillId="0" borderId="0" xfId="1" applyNumberFormat="1" applyFont="1" applyAlignment="1">
      <alignment horizontal="center" wrapText="1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wrapText="1"/>
    </xf>
    <xf numFmtId="0" fontId="14" fillId="6" borderId="1" xfId="0" applyFont="1" applyFill="1" applyBorder="1" applyAlignment="1">
      <alignment wrapText="1"/>
    </xf>
    <xf numFmtId="164" fontId="12" fillId="6" borderId="1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164" fontId="0" fillId="8" borderId="1" xfId="0" applyNumberFormat="1" applyFill="1" applyBorder="1"/>
    <xf numFmtId="0" fontId="0" fillId="0" borderId="0" xfId="0" applyFill="1"/>
    <xf numFmtId="0" fontId="14" fillId="11" borderId="1" xfId="0" applyFont="1" applyFill="1" applyBorder="1"/>
    <xf numFmtId="164" fontId="12" fillId="11" borderId="1" xfId="0" applyNumberFormat="1" applyFont="1" applyFill="1" applyBorder="1" applyAlignment="1">
      <alignment horizontal="center"/>
    </xf>
    <xf numFmtId="164" fontId="0" fillId="12" borderId="1" xfId="0" applyNumberFormat="1" applyFill="1" applyBorder="1"/>
    <xf numFmtId="164" fontId="1" fillId="12" borderId="1" xfId="0" applyNumberFormat="1" applyFont="1" applyFill="1" applyBorder="1"/>
    <xf numFmtId="164" fontId="2" fillId="8" borderId="1" xfId="0" applyNumberFormat="1" applyFont="1" applyFill="1" applyBorder="1"/>
    <xf numFmtId="164" fontId="12" fillId="14" borderId="1" xfId="0" applyNumberFormat="1" applyFont="1" applyFill="1" applyBorder="1" applyAlignment="1">
      <alignment horizontal="center"/>
    </xf>
    <xf numFmtId="0" fontId="1" fillId="15" borderId="1" xfId="0" applyFont="1" applyFill="1" applyBorder="1"/>
    <xf numFmtId="164" fontId="0" fillId="15" borderId="1" xfId="0" applyNumberFormat="1" applyFill="1" applyBorder="1"/>
    <xf numFmtId="0" fontId="14" fillId="3" borderId="1" xfId="0" applyFont="1" applyFill="1" applyBorder="1"/>
    <xf numFmtId="164" fontId="12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64" fontId="0" fillId="2" borderId="1" xfId="0" applyNumberFormat="1" applyFill="1" applyBorder="1"/>
    <xf numFmtId="0" fontId="7" fillId="2" borderId="1" xfId="0" applyFont="1" applyFill="1" applyBorder="1" applyAlignment="1">
      <alignment wrapText="1"/>
    </xf>
    <xf numFmtId="164" fontId="1" fillId="2" borderId="1" xfId="0" applyNumberFormat="1" applyFont="1" applyFill="1" applyBorder="1"/>
    <xf numFmtId="164" fontId="11" fillId="9" borderId="1" xfId="0" applyNumberFormat="1" applyFont="1" applyFill="1" applyBorder="1"/>
    <xf numFmtId="0" fontId="1" fillId="13" borderId="1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0" fillId="0" borderId="2" xfId="0" applyFill="1" applyBorder="1"/>
    <xf numFmtId="0" fontId="0" fillId="0" borderId="0" xfId="0" applyFill="1" applyBorder="1"/>
    <xf numFmtId="164" fontId="15" fillId="0" borderId="3" xfId="0" applyNumberFormat="1" applyFont="1" applyFill="1" applyBorder="1" applyAlignment="1">
      <alignment horizontal="center"/>
    </xf>
    <xf numFmtId="164" fontId="15" fillId="0" borderId="4" xfId="0" applyNumberFormat="1" applyFont="1" applyFill="1" applyBorder="1" applyAlignment="1">
      <alignment horizontal="center"/>
    </xf>
    <xf numFmtId="0" fontId="14" fillId="14" borderId="1" xfId="0" applyFont="1" applyFill="1" applyBorder="1"/>
    <xf numFmtId="0" fontId="14" fillId="9" borderId="1" xfId="0" applyFont="1" applyFill="1" applyBorder="1" applyAlignment="1"/>
    <xf numFmtId="164" fontId="0" fillId="0" borderId="0" xfId="0" applyNumberFormat="1" applyFill="1" applyBorder="1"/>
    <xf numFmtId="164" fontId="1" fillId="0" borderId="0" xfId="0" applyNumberFormat="1" applyFont="1" applyFill="1" applyBorder="1"/>
    <xf numFmtId="164" fontId="0" fillId="0" borderId="0" xfId="0" applyNumberFormat="1" applyBorder="1"/>
    <xf numFmtId="164" fontId="1" fillId="0" borderId="0" xfId="0" applyNumberFormat="1" applyFont="1" applyBorder="1"/>
    <xf numFmtId="0" fontId="7" fillId="0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164" fontId="11" fillId="0" borderId="0" xfId="0" applyNumberFormat="1" applyFont="1" applyFill="1" applyBorder="1"/>
    <xf numFmtId="0" fontId="0" fillId="12" borderId="9" xfId="0" applyFill="1" applyBorder="1"/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/>
    <xf numFmtId="7" fontId="15" fillId="0" borderId="6" xfId="0" applyNumberFormat="1" applyFont="1" applyFill="1" applyBorder="1" applyAlignment="1">
      <alignment horizontal="center"/>
    </xf>
    <xf numFmtId="7" fontId="15" fillId="0" borderId="7" xfId="0" applyNumberFormat="1" applyFont="1" applyFill="1" applyBorder="1" applyAlignment="1">
      <alignment horizontal="center"/>
    </xf>
    <xf numFmtId="3" fontId="0" fillId="13" borderId="1" xfId="0" applyNumberFormat="1" applyFill="1" applyBorder="1" applyAlignment="1">
      <alignment horizontal="center"/>
    </xf>
    <xf numFmtId="164" fontId="2" fillId="7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6" fillId="0" borderId="0" xfId="0" applyFont="1" applyBorder="1"/>
    <xf numFmtId="164" fontId="6" fillId="0" borderId="0" xfId="0" applyNumberFormat="1" applyFont="1" applyBorder="1"/>
    <xf numFmtId="3" fontId="9" fillId="0" borderId="0" xfId="0" applyNumberFormat="1" applyFont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7" fontId="1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5" fontId="0" fillId="0" borderId="0" xfId="0" applyNumberFormat="1" applyAlignment="1">
      <alignment horizontal="center"/>
    </xf>
    <xf numFmtId="164" fontId="0" fillId="2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0" fillId="2" borderId="0" xfId="1" applyNumberFormat="1" applyFont="1" applyFill="1" applyAlignment="1">
      <alignment horizontal="center" wrapText="1"/>
    </xf>
    <xf numFmtId="164" fontId="2" fillId="2" borderId="0" xfId="1" applyNumberFormat="1" applyFont="1" applyFill="1" applyAlignment="1">
      <alignment horizontal="center" wrapText="1"/>
    </xf>
    <xf numFmtId="41" fontId="4" fillId="0" borderId="0" xfId="1" applyFont="1"/>
    <xf numFmtId="44" fontId="0" fillId="0" borderId="0" xfId="2" applyFont="1"/>
    <xf numFmtId="44" fontId="0" fillId="0" borderId="0" xfId="0" applyNumberFormat="1"/>
    <xf numFmtId="44" fontId="0" fillId="0" borderId="13" xfId="2" applyFont="1" applyBorder="1"/>
    <xf numFmtId="44" fontId="0" fillId="0" borderId="0" xfId="2" applyFont="1" applyBorder="1"/>
    <xf numFmtId="0" fontId="10" fillId="3" borderId="0" xfId="0" applyFont="1" applyFill="1" applyAlignment="1">
      <alignment horizontal="left"/>
    </xf>
    <xf numFmtId="0" fontId="13" fillId="4" borderId="0" xfId="0" applyFont="1" applyFill="1" applyAlignment="1">
      <alignment horizontal="center"/>
    </xf>
    <xf numFmtId="41" fontId="13" fillId="4" borderId="0" xfId="1" applyFont="1" applyFill="1" applyAlignment="1">
      <alignment horizontal="center"/>
    </xf>
    <xf numFmtId="0" fontId="2" fillId="7" borderId="8" xfId="0" applyFont="1" applyFill="1" applyBorder="1" applyAlignment="1">
      <alignment horizontal="left" wrapText="1"/>
    </xf>
    <xf numFmtId="0" fontId="2" fillId="7" borderId="10" xfId="0" applyFont="1" applyFill="1" applyBorder="1" applyAlignment="1">
      <alignment horizontal="left" wrapText="1"/>
    </xf>
    <xf numFmtId="0" fontId="2" fillId="7" borderId="11" xfId="0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10" fillId="10" borderId="9" xfId="0" applyFont="1" applyFill="1" applyBorder="1" applyAlignment="1">
      <alignment horizontal="center" wrapText="1"/>
    </xf>
    <xf numFmtId="0" fontId="10" fillId="10" borderId="12" xfId="0" applyFont="1" applyFill="1" applyBorder="1" applyAlignment="1">
      <alignment horizontal="center" wrapText="1"/>
    </xf>
  </cellXfs>
  <cellStyles count="3">
    <cellStyle name="Comma [0]" xfId="1" builtinId="6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D10" sqref="D10"/>
    </sheetView>
  </sheetViews>
  <sheetFormatPr defaultRowHeight="12.75"/>
  <cols>
    <col min="1" max="1" width="27.140625" customWidth="1"/>
    <col min="2" max="4" width="15.28515625" style="5" customWidth="1"/>
    <col min="5" max="5" width="15.28515625" customWidth="1"/>
    <col min="6" max="6" width="14.5703125" customWidth="1"/>
    <col min="7" max="7" width="18.42578125" bestFit="1" customWidth="1"/>
    <col min="8" max="8" width="12.85546875" customWidth="1"/>
    <col min="9" max="9" width="12.5703125" customWidth="1"/>
  </cols>
  <sheetData>
    <row r="1" spans="1:9" ht="20.25">
      <c r="A1" s="103" t="s">
        <v>86</v>
      </c>
      <c r="B1" s="104"/>
      <c r="C1" s="104"/>
      <c r="D1" s="104"/>
      <c r="E1" s="103"/>
      <c r="F1" s="103"/>
      <c r="G1" s="103"/>
      <c r="H1" s="103"/>
      <c r="I1" s="103"/>
    </row>
    <row r="2" spans="1:9" ht="18">
      <c r="A2" s="23"/>
      <c r="B2" s="24"/>
      <c r="C2" s="97" t="s">
        <v>71</v>
      </c>
      <c r="D2" s="24" t="str">
        <f>'township 1'!D2</f>
        <v>Marion</v>
      </c>
      <c r="E2" s="23"/>
      <c r="F2" s="23"/>
      <c r="G2" s="23"/>
      <c r="H2" s="23"/>
      <c r="I2" s="23"/>
    </row>
    <row r="4" spans="1:9" ht="15.75">
      <c r="A4" s="102" t="s">
        <v>26</v>
      </c>
      <c r="B4" s="102"/>
      <c r="C4" s="102"/>
      <c r="D4" s="102"/>
      <c r="E4" s="102"/>
      <c r="F4" s="19"/>
      <c r="G4" s="19"/>
      <c r="H4" s="25"/>
      <c r="I4" s="25"/>
    </row>
    <row r="5" spans="1:9" ht="25.5">
      <c r="A5" s="6"/>
      <c r="B5" s="8" t="s">
        <v>27</v>
      </c>
      <c r="C5" s="8" t="s">
        <v>28</v>
      </c>
      <c r="D5" s="8" t="s">
        <v>29</v>
      </c>
      <c r="E5" s="8" t="s">
        <v>75</v>
      </c>
      <c r="F5" s="8" t="s">
        <v>74</v>
      </c>
      <c r="G5" s="11" t="s">
        <v>73</v>
      </c>
    </row>
    <row r="6" spans="1:9">
      <c r="A6" s="91" t="str">
        <f>'township 1'!$D$3</f>
        <v>Franklin</v>
      </c>
      <c r="B6" s="10">
        <f>'township 1'!$B$8</f>
        <v>5520778.9900000002</v>
      </c>
      <c r="C6" s="10">
        <f>'township 1'!$B$9</f>
        <v>6531978.5499999998</v>
      </c>
      <c r="D6" s="10">
        <f>C6-B6</f>
        <v>1011199.5599999996</v>
      </c>
      <c r="E6" s="10">
        <f>'township 1'!$C$9</f>
        <v>944036.1</v>
      </c>
      <c r="F6" s="92">
        <f>'township 1'!$D$9</f>
        <v>5587942.4500000002</v>
      </c>
      <c r="G6" s="12">
        <f t="shared" ref="G6:G13" si="0">F6/E20</f>
        <v>0.22102542162290215</v>
      </c>
    </row>
    <row r="7" spans="1:9">
      <c r="A7" s="91" t="str">
        <f>'township 2'!$D$3</f>
        <v>Lawrence</v>
      </c>
      <c r="B7" s="10">
        <f>'township 2'!$B$8</f>
        <v>1966658.52</v>
      </c>
      <c r="C7" s="10">
        <f>'township 2'!$B$9</f>
        <v>6579704.2300000004</v>
      </c>
      <c r="D7" s="10">
        <f t="shared" ref="D7:D14" si="1">C7-B7</f>
        <v>4613045.7100000009</v>
      </c>
      <c r="E7" s="10">
        <f>'township 2'!$C$9</f>
        <v>794772.53</v>
      </c>
      <c r="F7" s="92">
        <f>'township 2'!$D$9</f>
        <v>5784931.7000000002</v>
      </c>
      <c r="G7" s="12">
        <f t="shared" si="0"/>
        <v>0.24831326992007735</v>
      </c>
    </row>
    <row r="8" spans="1:9">
      <c r="A8" s="91" t="str">
        <f>'township 3'!$D$3</f>
        <v>Perry</v>
      </c>
      <c r="B8" s="10">
        <f>'township 3'!$B$8</f>
        <v>4572129.45</v>
      </c>
      <c r="C8" s="10">
        <f>'township 3'!$B$9</f>
        <v>4727930.04</v>
      </c>
      <c r="D8" s="10">
        <f t="shared" si="1"/>
        <v>155800.58999999985</v>
      </c>
      <c r="E8" s="10">
        <f>'township 3'!$C$9</f>
        <v>1135137.03</v>
      </c>
      <c r="F8" s="92">
        <f>'township 3'!$D$9</f>
        <v>3592793.01</v>
      </c>
      <c r="G8" s="12">
        <f t="shared" si="0"/>
        <v>0.16748100759091661</v>
      </c>
    </row>
    <row r="9" spans="1:9">
      <c r="A9" s="91" t="str">
        <f>'township 4'!$D$3</f>
        <v>Pike</v>
      </c>
      <c r="B9" s="10">
        <f>'township 4'!$B$8</f>
        <v>3174788.39</v>
      </c>
      <c r="C9" s="10">
        <f>'township 4'!$B$9</f>
        <v>4061097.19</v>
      </c>
      <c r="D9" s="10">
        <f t="shared" si="1"/>
        <v>886308.79999999981</v>
      </c>
      <c r="E9" s="10">
        <f>'township 4'!$C$9</f>
        <v>382710.15</v>
      </c>
      <c r="F9" s="92">
        <f>'township 4'!$D$9</f>
        <v>3678387.04</v>
      </c>
      <c r="G9" s="12">
        <f t="shared" si="0"/>
        <v>0.1083477172229045</v>
      </c>
    </row>
    <row r="10" spans="1:9">
      <c r="A10" s="91" t="str">
        <f>'township 5'!$D$3</f>
        <v>Warren</v>
      </c>
      <c r="B10" s="10">
        <f>'township 5'!$B$8</f>
        <v>0</v>
      </c>
      <c r="C10" s="10">
        <f>'township 5'!$B$9</f>
        <v>0</v>
      </c>
      <c r="D10" s="10">
        <f t="shared" si="1"/>
        <v>0</v>
      </c>
      <c r="E10" s="10">
        <f>'township 5'!$C$9</f>
        <v>0</v>
      </c>
      <c r="F10" s="92">
        <f>'township 5'!$D$9</f>
        <v>0</v>
      </c>
      <c r="G10" s="12">
        <f t="shared" si="0"/>
        <v>0</v>
      </c>
    </row>
    <row r="11" spans="1:9">
      <c r="A11" s="91" t="str">
        <f>'township 6'!$D$3</f>
        <v>Center</v>
      </c>
      <c r="B11" s="10">
        <f>'township 6'!$B$8</f>
        <v>10467591.810000001</v>
      </c>
      <c r="C11" s="10">
        <f>'township 6'!$B$9</f>
        <v>8944745.9399999995</v>
      </c>
      <c r="D11" s="10">
        <f t="shared" si="1"/>
        <v>-1522845.870000001</v>
      </c>
      <c r="E11" s="10">
        <f>'township 6'!$C$9</f>
        <v>0</v>
      </c>
      <c r="F11" s="92">
        <f>'township 6'!$D$9</f>
        <v>8944745.9399999995</v>
      </c>
      <c r="G11" s="12">
        <f t="shared" si="0"/>
        <v>0.77425261384416599</v>
      </c>
    </row>
    <row r="12" spans="1:9">
      <c r="A12" s="91" t="str">
        <f>'township 8'!$D$3</f>
        <v>Washington</v>
      </c>
      <c r="B12" s="10">
        <f>'township 8'!$B$8</f>
        <v>5057347.29</v>
      </c>
      <c r="C12" s="10">
        <f>'township 8'!$B$9</f>
        <v>5414166.21</v>
      </c>
      <c r="D12" s="10">
        <f t="shared" si="1"/>
        <v>356818.91999999993</v>
      </c>
      <c r="E12" s="10">
        <f>'township 8'!$C$9</f>
        <v>0</v>
      </c>
      <c r="F12" s="92">
        <f>'township 8'!$D$9</f>
        <v>5414166.21</v>
      </c>
      <c r="G12" s="12">
        <f t="shared" si="0"/>
        <v>2.0114098382829324</v>
      </c>
    </row>
    <row r="13" spans="1:9">
      <c r="A13" s="91" t="str">
        <f>'township 9'!$D$3</f>
        <v>Decatur</v>
      </c>
      <c r="B13" s="10">
        <f>'township 9'!$B$8</f>
        <v>1491289.31</v>
      </c>
      <c r="C13" s="10">
        <f>'township 9'!$B$9</f>
        <v>2789264.94</v>
      </c>
      <c r="D13" s="10">
        <f t="shared" si="1"/>
        <v>1297975.6299999999</v>
      </c>
      <c r="E13" s="10">
        <f>'township 9'!$C$9</f>
        <v>375799.1</v>
      </c>
      <c r="F13" s="92">
        <f>'township 9'!$D$9</f>
        <v>2413465.84</v>
      </c>
      <c r="G13" s="12">
        <f t="shared" si="0"/>
        <v>0.23430585951309754</v>
      </c>
    </row>
    <row r="14" spans="1:9">
      <c r="A14" s="91" t="str">
        <f>'township 10'!$D$3</f>
        <v>Wayne</v>
      </c>
      <c r="B14" s="10">
        <f>'township 10'!$B$8</f>
        <v>9414536.8599999994</v>
      </c>
      <c r="C14" s="10">
        <f>'township 10'!$B$9</f>
        <v>13348078.65</v>
      </c>
      <c r="D14" s="10">
        <f t="shared" si="1"/>
        <v>3933541.790000001</v>
      </c>
      <c r="E14" s="10">
        <f>'township 10'!$C$9</f>
        <v>617035</v>
      </c>
      <c r="F14" s="92">
        <f>'township 10'!$D$9</f>
        <v>12731043.65</v>
      </c>
      <c r="G14" s="12"/>
    </row>
    <row r="15" spans="1:9">
      <c r="A15" s="3" t="s">
        <v>44</v>
      </c>
      <c r="B15" s="31">
        <f>SUM(B6:B14)</f>
        <v>41665120.620000005</v>
      </c>
      <c r="C15" s="31">
        <f>SUM(C6:C14)</f>
        <v>52396965.75</v>
      </c>
      <c r="D15" s="31">
        <f>SUM(D6:D14)</f>
        <v>10731845.129999999</v>
      </c>
      <c r="E15" s="31">
        <f>SUM(E6:E14)</f>
        <v>4249489.91</v>
      </c>
      <c r="F15" s="31">
        <f>SUM(F6:F14)</f>
        <v>48147475.839999996</v>
      </c>
      <c r="G15" s="32">
        <f t="shared" ref="G15" si="2">F15/E29</f>
        <v>0.26557829245619352</v>
      </c>
    </row>
    <row r="18" spans="1:9" ht="15.75">
      <c r="A18" s="27" t="s">
        <v>30</v>
      </c>
      <c r="B18" s="20"/>
      <c r="C18" s="20"/>
      <c r="D18" s="20"/>
      <c r="E18" s="21"/>
      <c r="F18" s="19"/>
      <c r="G18" s="19"/>
      <c r="H18" s="25"/>
      <c r="I18" s="25"/>
    </row>
    <row r="19" spans="1:9" ht="25.5">
      <c r="B19" s="9" t="s">
        <v>31</v>
      </c>
      <c r="C19" s="9" t="s">
        <v>32</v>
      </c>
      <c r="D19" s="9" t="s">
        <v>35</v>
      </c>
      <c r="E19" s="9" t="s">
        <v>33</v>
      </c>
      <c r="F19" s="9" t="s">
        <v>34</v>
      </c>
      <c r="G19" s="13" t="s">
        <v>36</v>
      </c>
    </row>
    <row r="20" spans="1:9">
      <c r="A20" s="91" t="str">
        <f>'township 1'!$D$3</f>
        <v>Franklin</v>
      </c>
      <c r="B20" s="10">
        <f>'township 1'!$C$18</f>
        <v>121158.38</v>
      </c>
      <c r="C20" s="10">
        <f>'township 1'!$D$18</f>
        <v>10541004.309999999</v>
      </c>
      <c r="D20" s="10">
        <f>'township 1'!$I$34</f>
        <v>14619736.6</v>
      </c>
      <c r="E20" s="10">
        <f>'township 1'!$I$35</f>
        <v>25281899.289999999</v>
      </c>
      <c r="F20" s="15">
        <f>'township 1'!$I$15</f>
        <v>26291572.829999998</v>
      </c>
      <c r="G20" s="93">
        <f>D20/(C20+B20)</f>
        <v>1.3711792837030889</v>
      </c>
      <c r="H20" s="14"/>
    </row>
    <row r="21" spans="1:9">
      <c r="A21" s="91" t="str">
        <f>'township 2'!$D$3</f>
        <v>Lawrence</v>
      </c>
      <c r="B21" s="10">
        <f>'township 2'!$C$18</f>
        <v>302446.62</v>
      </c>
      <c r="C21" s="10">
        <f>'township 2'!$D$18</f>
        <v>12299325.41</v>
      </c>
      <c r="D21" s="10">
        <f>'township 2'!$I$34</f>
        <v>10695137.16</v>
      </c>
      <c r="E21" s="10">
        <f>'township 2'!$I$35</f>
        <v>23296909.189999998</v>
      </c>
      <c r="F21" s="15">
        <f>'township 2'!$I$15</f>
        <v>31658653.350000001</v>
      </c>
      <c r="G21" s="93">
        <f t="shared" ref="G21:G27" si="3">D21/(C21+B21)</f>
        <v>0.84870105049821321</v>
      </c>
      <c r="H21" s="14"/>
    </row>
    <row r="22" spans="1:9">
      <c r="A22" s="91" t="str">
        <f>'township 3'!$D$3</f>
        <v>Perry</v>
      </c>
      <c r="B22" s="10">
        <f>'township 3'!$C$18</f>
        <v>139218.57</v>
      </c>
      <c r="C22" s="10">
        <f>'township 3'!$D$18</f>
        <v>16395386.289999999</v>
      </c>
      <c r="D22" s="10">
        <f>'township 3'!$I$34</f>
        <v>4917338.03</v>
      </c>
      <c r="E22" s="10">
        <f>'township 3'!$I$35</f>
        <v>21451942.890000001</v>
      </c>
      <c r="F22" s="15">
        <f>'township 3'!$I$15</f>
        <v>21376360.57</v>
      </c>
      <c r="G22" s="93">
        <f t="shared" si="3"/>
        <v>0.29739676706129647</v>
      </c>
      <c r="H22" s="14"/>
    </row>
    <row r="23" spans="1:9">
      <c r="A23" s="91" t="str">
        <f>'township 4'!$D$3</f>
        <v>Pike</v>
      </c>
      <c r="B23" s="10">
        <f>'township 4'!$C$18</f>
        <v>0</v>
      </c>
      <c r="C23" s="10">
        <f>'township 4'!$D$18</f>
        <v>25165814.369999997</v>
      </c>
      <c r="D23" s="10">
        <f>'township 4'!$I$34</f>
        <v>8784019.8699999992</v>
      </c>
      <c r="E23" s="10">
        <f>'township 4'!$I$35</f>
        <v>33949834.239999995</v>
      </c>
      <c r="F23" s="15">
        <f>'township 4'!$I$15</f>
        <v>34836223.039999999</v>
      </c>
      <c r="G23" s="93">
        <f t="shared" si="3"/>
        <v>0.34904572293402003</v>
      </c>
      <c r="H23" s="14"/>
    </row>
    <row r="24" spans="1:9">
      <c r="A24" s="91" t="str">
        <f>'township 5'!$D$3</f>
        <v>Warren</v>
      </c>
      <c r="B24" s="10">
        <f>'township 5'!$C$18</f>
        <v>143434.34</v>
      </c>
      <c r="C24" s="10">
        <f>'township 5'!$D$18</f>
        <v>89053.97</v>
      </c>
      <c r="D24" s="10">
        <f>'township 5'!$I$34</f>
        <v>2836403.5199999996</v>
      </c>
      <c r="E24" s="10">
        <f>'township 5'!$I$35</f>
        <v>3068891.8299999996</v>
      </c>
      <c r="F24" s="15">
        <f>'township 5'!$I$15</f>
        <v>4331239.93</v>
      </c>
      <c r="G24" s="93">
        <f t="shared" si="3"/>
        <v>12.200198452988882</v>
      </c>
      <c r="H24" s="14"/>
    </row>
    <row r="25" spans="1:9">
      <c r="A25" s="91" t="str">
        <f>'township 6'!$D$3</f>
        <v>Center</v>
      </c>
      <c r="B25" s="10">
        <f>'township 6'!$C$18</f>
        <v>2568623.67</v>
      </c>
      <c r="C25" s="10">
        <f>'township 6'!$D$18</f>
        <v>0</v>
      </c>
      <c r="D25" s="10">
        <f>'township 6'!$I$34</f>
        <v>8984125.1099999994</v>
      </c>
      <c r="E25" s="10">
        <f>'township 6'!$I$35</f>
        <v>11552748.779999999</v>
      </c>
      <c r="F25" s="15">
        <f>'township 6'!$I$15</f>
        <v>10020734.039999999</v>
      </c>
      <c r="G25" s="93">
        <f t="shared" si="3"/>
        <v>3.4976416416812044</v>
      </c>
      <c r="H25" s="14"/>
    </row>
    <row r="26" spans="1:9">
      <c r="A26" s="91" t="str">
        <f>'township 8'!$D$3</f>
        <v>Washington</v>
      </c>
      <c r="B26" s="10">
        <f>'township 8'!$C$18</f>
        <v>257861.25</v>
      </c>
      <c r="C26" s="10">
        <f>'township 8'!$D$18</f>
        <v>0</v>
      </c>
      <c r="D26" s="10">
        <f>'township 8'!$I$34</f>
        <v>2433865.77</v>
      </c>
      <c r="E26" s="10">
        <f>'township 8'!$I$35</f>
        <v>2691727.02</v>
      </c>
      <c r="F26" s="15">
        <f>'township 8'!$I$15</f>
        <v>2285000.0499999998</v>
      </c>
      <c r="G26" s="93">
        <f t="shared" si="3"/>
        <v>9.4386642816631046</v>
      </c>
      <c r="H26" s="14"/>
    </row>
    <row r="27" spans="1:9">
      <c r="A27" s="91" t="str">
        <f>'township 9'!$D$3</f>
        <v>Decatur</v>
      </c>
      <c r="B27" s="10">
        <f>'township 9'!$C$18</f>
        <v>41350.01</v>
      </c>
      <c r="C27" s="10">
        <f>'township 9'!$D$18</f>
        <v>5208550.0999999996</v>
      </c>
      <c r="D27" s="10">
        <f>'township 9'!$I$34</f>
        <v>5050592.7799999993</v>
      </c>
      <c r="E27" s="10">
        <f>'township 9'!$I$35</f>
        <v>10300492.889999999</v>
      </c>
      <c r="F27" s="15">
        <f>'township 9'!$I$15</f>
        <v>11557479.09</v>
      </c>
      <c r="G27" s="93">
        <f t="shared" si="3"/>
        <v>0.9620359767188027</v>
      </c>
      <c r="H27" s="14"/>
    </row>
    <row r="28" spans="1:9">
      <c r="A28" s="91" t="str">
        <f>'township 10'!$D$3</f>
        <v>Wayne</v>
      </c>
      <c r="B28" s="10">
        <f>'township 10'!$C$18</f>
        <v>918397.08</v>
      </c>
      <c r="C28" s="10">
        <f>'township 10'!$D$18</f>
        <v>19817471.23</v>
      </c>
      <c r="D28" s="10">
        <f>'township 10'!$I$34</f>
        <v>28962649.66</v>
      </c>
      <c r="E28" s="10">
        <f>'township 10'!$I$35</f>
        <v>49698517.969999999</v>
      </c>
      <c r="F28" s="15">
        <f>'township 10'!$I$15</f>
        <v>53632059.759999998</v>
      </c>
      <c r="G28" s="93"/>
      <c r="H28" s="14"/>
    </row>
    <row r="29" spans="1:9">
      <c r="A29" s="33" t="s">
        <v>44</v>
      </c>
      <c r="B29" s="31">
        <f>SUM(B20:B28)</f>
        <v>4492489.92</v>
      </c>
      <c r="C29" s="31">
        <f>SUM(C20:C28)</f>
        <v>89516605.679999992</v>
      </c>
      <c r="D29" s="31">
        <f>SUM(D20:D28)</f>
        <v>87283868.5</v>
      </c>
      <c r="E29" s="31">
        <f>SUM(E20:E28)</f>
        <v>181292964.09999999</v>
      </c>
      <c r="F29" s="31">
        <f>SUM(F20:F28)</f>
        <v>195989322.65999997</v>
      </c>
      <c r="G29" s="94">
        <f>D29/(B29+C29)</f>
        <v>0.92846195299425904</v>
      </c>
      <c r="H29" s="14"/>
    </row>
    <row r="30" spans="1:9">
      <c r="A30" s="2"/>
      <c r="H30" s="14"/>
    </row>
    <row r="32" spans="1:9" ht="15.75">
      <c r="A32" s="26" t="s">
        <v>37</v>
      </c>
      <c r="B32" s="22"/>
      <c r="C32" s="22"/>
      <c r="D32" s="22"/>
      <c r="E32" s="25"/>
      <c r="F32" s="26" t="s">
        <v>41</v>
      </c>
      <c r="G32" s="19"/>
      <c r="H32" s="19"/>
      <c r="I32" s="19"/>
    </row>
    <row r="33" spans="1:9" ht="38.25">
      <c r="B33" s="9" t="s">
        <v>38</v>
      </c>
      <c r="C33" s="9" t="s">
        <v>39</v>
      </c>
      <c r="D33" s="16" t="s">
        <v>40</v>
      </c>
      <c r="E33" s="17"/>
      <c r="F33" s="7" t="s">
        <v>20</v>
      </c>
      <c r="G33" s="8" t="s">
        <v>42</v>
      </c>
      <c r="H33" s="8" t="s">
        <v>43</v>
      </c>
      <c r="I33" s="8" t="s">
        <v>64</v>
      </c>
    </row>
    <row r="34" spans="1:9">
      <c r="A34" s="91" t="str">
        <f>'township 1'!$D$3</f>
        <v>Franklin</v>
      </c>
      <c r="B34" s="18">
        <f>'township 1'!$B$43</f>
        <v>720</v>
      </c>
      <c r="C34" s="18">
        <f>'township 1'!$B$44</f>
        <v>392</v>
      </c>
      <c r="D34" s="95">
        <f t="shared" ref="D34:D42" si="4">B20/C34</f>
        <v>309.07749999999999</v>
      </c>
      <c r="E34" s="17"/>
      <c r="F34" s="28">
        <f>'township 1'!$D$4</f>
        <v>35864</v>
      </c>
      <c r="G34" s="29">
        <f t="shared" ref="G34:G42" si="5">(B20+C20)/F34</f>
        <v>297.29429762435865</v>
      </c>
      <c r="H34" s="30">
        <f t="shared" ref="H34:H42" si="6">D20/F34</f>
        <v>407.64378206558109</v>
      </c>
      <c r="I34" s="30">
        <f t="shared" ref="I34:I42" si="7">F6/F34</f>
        <v>155.80923628150794</v>
      </c>
    </row>
    <row r="35" spans="1:9">
      <c r="A35" s="91" t="str">
        <f>'township 2'!$D$3</f>
        <v>Lawrence</v>
      </c>
      <c r="B35" s="18">
        <f>'township 2'!$B$43</f>
        <v>2905</v>
      </c>
      <c r="C35" s="18">
        <f>'township 2'!$B$44</f>
        <v>1076</v>
      </c>
      <c r="D35" s="95">
        <f t="shared" si="4"/>
        <v>281.08421933085503</v>
      </c>
      <c r="F35" s="28">
        <f>'township 2'!$D$4</f>
        <v>116657</v>
      </c>
      <c r="G35" s="29">
        <f t="shared" si="5"/>
        <v>108.02413940012171</v>
      </c>
      <c r="H35" s="30">
        <f t="shared" si="6"/>
        <v>91.68020058804872</v>
      </c>
      <c r="I35" s="30">
        <f t="shared" si="7"/>
        <v>49.589237679693461</v>
      </c>
    </row>
    <row r="36" spans="1:9">
      <c r="A36" s="91" t="str">
        <f>'township 3'!$D$3</f>
        <v>Perry</v>
      </c>
      <c r="B36" s="18">
        <f>'township 3'!$B$43</f>
        <v>1413</v>
      </c>
      <c r="C36" s="18">
        <f>'township 3'!$B$44</f>
        <v>1028</v>
      </c>
      <c r="D36" s="95">
        <f t="shared" si="4"/>
        <v>135.42662451361869</v>
      </c>
      <c r="F36" s="28">
        <f>'township 3'!$D$4</f>
        <v>94249</v>
      </c>
      <c r="G36" s="29">
        <f t="shared" si="5"/>
        <v>175.43533469851138</v>
      </c>
      <c r="H36" s="30">
        <f t="shared" si="6"/>
        <v>52.17390136765377</v>
      </c>
      <c r="I36" s="30">
        <f t="shared" si="7"/>
        <v>38.120224193360137</v>
      </c>
    </row>
    <row r="37" spans="1:9">
      <c r="A37" s="91" t="str">
        <f>'township 4'!$D$3</f>
        <v>Pike</v>
      </c>
      <c r="B37" s="18">
        <f>'township 4'!$B$43</f>
        <v>2349</v>
      </c>
      <c r="C37" s="18">
        <f>'township 4'!$B$44</f>
        <v>2488</v>
      </c>
      <c r="D37" s="95">
        <f t="shared" si="4"/>
        <v>0</v>
      </c>
      <c r="F37" s="28">
        <f>'township 4'!$D$4</f>
        <v>73765</v>
      </c>
      <c r="G37" s="29">
        <f t="shared" si="5"/>
        <v>341.16199240832367</v>
      </c>
      <c r="H37" s="30">
        <f t="shared" si="6"/>
        <v>119.081134277774</v>
      </c>
      <c r="I37" s="30">
        <f t="shared" si="7"/>
        <v>49.866292143970718</v>
      </c>
    </row>
    <row r="38" spans="1:9">
      <c r="A38" s="91" t="str">
        <f>'township 5'!$D$3</f>
        <v>Warren</v>
      </c>
      <c r="B38" s="18">
        <f>'township 5'!$B$43</f>
        <v>1326</v>
      </c>
      <c r="C38" s="18">
        <f>'township 5'!$B$44</f>
        <v>819</v>
      </c>
      <c r="D38" s="95">
        <f t="shared" si="4"/>
        <v>175.13350427350426</v>
      </c>
      <c r="F38" s="28">
        <f>'township 5'!$D$4</f>
        <v>95962</v>
      </c>
      <c r="G38" s="29">
        <f t="shared" si="5"/>
        <v>2.4227122194201871</v>
      </c>
      <c r="H38" s="30">
        <f t="shared" si="6"/>
        <v>29.557569871407427</v>
      </c>
      <c r="I38" s="30">
        <f t="shared" si="7"/>
        <v>0</v>
      </c>
    </row>
    <row r="39" spans="1:9">
      <c r="A39" s="91" t="str">
        <f>'township 6'!$D$3</f>
        <v>Center</v>
      </c>
      <c r="B39" s="18">
        <f>'township 6'!$B$43</f>
        <v>10003</v>
      </c>
      <c r="C39" s="18">
        <f>'township 6'!$B$44</f>
        <v>9354</v>
      </c>
      <c r="D39" s="95">
        <f t="shared" si="4"/>
        <v>274.60163245670299</v>
      </c>
      <c r="F39" s="28">
        <f>'township 6'!$D$4</f>
        <v>165389</v>
      </c>
      <c r="G39" s="29">
        <f t="shared" si="5"/>
        <v>15.53080114155113</v>
      </c>
      <c r="H39" s="30">
        <f t="shared" si="6"/>
        <v>54.321176801359215</v>
      </c>
      <c r="I39" s="30">
        <f t="shared" si="7"/>
        <v>54.083076504483365</v>
      </c>
    </row>
    <row r="40" spans="1:9">
      <c r="A40" s="91" t="str">
        <f>'township 8'!$D$3</f>
        <v>Washington</v>
      </c>
      <c r="B40" s="18">
        <f>'township 8'!$B$43</f>
        <v>4317</v>
      </c>
      <c r="C40" s="18">
        <f>'township 8'!$B$44</f>
        <v>2606</v>
      </c>
      <c r="D40" s="95">
        <f t="shared" si="4"/>
        <v>98.949059861857251</v>
      </c>
      <c r="F40" s="28">
        <f>'township 8'!$D$4</f>
        <v>133119</v>
      </c>
      <c r="G40" s="29">
        <f t="shared" si="5"/>
        <v>1.9370732202014738</v>
      </c>
      <c r="H40" s="30">
        <f t="shared" si="6"/>
        <v>18.28338381448178</v>
      </c>
      <c r="I40" s="30">
        <f t="shared" si="7"/>
        <v>40.671626214139231</v>
      </c>
    </row>
    <row r="41" spans="1:9">
      <c r="A41" s="91" t="str">
        <f>'township 9'!$D$3</f>
        <v>Decatur</v>
      </c>
      <c r="B41" s="18">
        <f>'township 9'!$B$43</f>
        <v>1112</v>
      </c>
      <c r="C41" s="18">
        <f>'township 9'!$B$44</f>
        <v>467</v>
      </c>
      <c r="D41" s="95">
        <f t="shared" si="4"/>
        <v>88.543918629550319</v>
      </c>
      <c r="F41" s="28">
        <f>'township 9'!$D$4</f>
        <v>27696</v>
      </c>
      <c r="G41" s="29">
        <f t="shared" si="5"/>
        <v>189.55445226747543</v>
      </c>
      <c r="H41" s="30">
        <f t="shared" si="6"/>
        <v>182.35820262853838</v>
      </c>
      <c r="I41" s="30">
        <f t="shared" si="7"/>
        <v>87.14131426920855</v>
      </c>
    </row>
    <row r="42" spans="1:9">
      <c r="A42" s="91" t="str">
        <f>'township 10'!$D$3</f>
        <v>Wayne</v>
      </c>
      <c r="B42" s="18">
        <f>'township 10'!$B$43</f>
        <v>10974</v>
      </c>
      <c r="C42" s="18">
        <f>'township 10'!$B$44</f>
        <v>8779</v>
      </c>
      <c r="D42" s="95">
        <f t="shared" si="4"/>
        <v>104.61294908303907</v>
      </c>
      <c r="F42" s="28">
        <f>'township 10'!$D$4</f>
        <v>134103</v>
      </c>
      <c r="G42" s="29">
        <f t="shared" si="5"/>
        <v>154.62643125060586</v>
      </c>
      <c r="H42" s="30">
        <f t="shared" si="6"/>
        <v>215.97316734152108</v>
      </c>
      <c r="I42" s="30">
        <f t="shared" si="7"/>
        <v>94.934816148781167</v>
      </c>
    </row>
    <row r="43" spans="1:9">
      <c r="A43" s="33" t="s">
        <v>44</v>
      </c>
      <c r="B43" s="34">
        <f>SUM(B34:B42)</f>
        <v>35119</v>
      </c>
      <c r="C43" s="34">
        <f>SUM(C34:C41)</f>
        <v>18230</v>
      </c>
      <c r="D43" s="96">
        <f t="shared" ref="D43" si="8">B29/C43</f>
        <v>246.43389577619308</v>
      </c>
      <c r="E43" s="3"/>
      <c r="F43" s="35">
        <f>SUM(F34:F41)</f>
        <v>742701</v>
      </c>
      <c r="G43" s="37">
        <f t="shared" ref="G43" si="9">(B29+C29)/F43</f>
        <v>126.57731119252566</v>
      </c>
      <c r="H43" s="36">
        <f t="shared" ref="H43" si="10">D29/F43</f>
        <v>117.52221755457445</v>
      </c>
      <c r="I43" s="36">
        <f>C15/F43</f>
        <v>70.549205871541844</v>
      </c>
    </row>
  </sheetData>
  <mergeCells count="2">
    <mergeCell ref="A4:E4"/>
    <mergeCell ref="A1:I1"/>
  </mergeCells>
  <pageMargins left="0.7" right="0.7" top="0.75" bottom="0.75" header="0.3" footer="0.3"/>
  <pageSetup scale="9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8"/>
  <sheetViews>
    <sheetView workbookViewId="0">
      <selection activeCell="B45" sqref="B45"/>
    </sheetView>
  </sheetViews>
  <sheetFormatPr defaultRowHeight="12.75"/>
  <cols>
    <col min="1" max="1" width="43.85546875" customWidth="1"/>
    <col min="2" max="2" width="16.42578125" bestFit="1" customWidth="1"/>
    <col min="3" max="3" width="21" bestFit="1" customWidth="1"/>
    <col min="4" max="4" width="14.85546875" bestFit="1" customWidth="1"/>
    <col min="5" max="9" width="14.5703125" customWidth="1"/>
  </cols>
  <sheetData>
    <row r="1" spans="1:9" ht="23.25">
      <c r="A1" s="108" t="s">
        <v>70</v>
      </c>
      <c r="B1" s="108"/>
      <c r="C1" s="108"/>
      <c r="D1" s="108"/>
      <c r="E1" s="108"/>
      <c r="F1" s="108"/>
      <c r="G1" s="108"/>
      <c r="H1" s="108"/>
      <c r="I1" s="108"/>
    </row>
    <row r="2" spans="1:9" ht="18">
      <c r="A2" s="2"/>
      <c r="B2" s="2"/>
      <c r="C2" s="88" t="s">
        <v>71</v>
      </c>
      <c r="D2" s="89" t="s">
        <v>77</v>
      </c>
      <c r="E2" s="2"/>
      <c r="F2" s="2"/>
      <c r="G2" s="2"/>
      <c r="H2" s="2"/>
      <c r="I2" s="2"/>
    </row>
    <row r="3" spans="1:9" s="1" customFormat="1" ht="23.25">
      <c r="A3" s="83"/>
      <c r="B3" s="83"/>
      <c r="C3" s="88" t="s">
        <v>72</v>
      </c>
      <c r="D3" s="89" t="s">
        <v>87</v>
      </c>
      <c r="E3" s="84"/>
      <c r="F3" s="84"/>
      <c r="G3" s="84"/>
      <c r="H3" s="84"/>
      <c r="I3" s="83"/>
    </row>
    <row r="4" spans="1:9" s="1" customFormat="1" ht="23.25">
      <c r="A4" s="83"/>
      <c r="B4" s="83"/>
      <c r="C4" s="82" t="s">
        <v>45</v>
      </c>
      <c r="D4" s="85">
        <v>134103</v>
      </c>
      <c r="E4" s="84"/>
      <c r="F4" s="84"/>
      <c r="G4" s="84"/>
      <c r="H4" s="84"/>
      <c r="I4" s="83"/>
    </row>
    <row r="5" spans="1:9">
      <c r="A5" s="4" t="s">
        <v>22</v>
      </c>
      <c r="B5" s="70"/>
      <c r="C5" s="70"/>
      <c r="D5" s="70"/>
      <c r="E5" s="70"/>
      <c r="F5" s="70"/>
      <c r="G5" s="70"/>
      <c r="H5" s="70"/>
      <c r="I5" s="2"/>
    </row>
    <row r="6" spans="1:9">
      <c r="A6" s="2"/>
      <c r="B6" s="70"/>
      <c r="C6" s="70"/>
      <c r="D6" s="70"/>
      <c r="E6" s="70"/>
      <c r="F6" s="70"/>
      <c r="G6" s="70"/>
      <c r="H6" s="70"/>
      <c r="I6" s="2"/>
    </row>
    <row r="7" spans="1:9">
      <c r="A7" s="66" t="s">
        <v>46</v>
      </c>
      <c r="B7" s="49" t="s">
        <v>65</v>
      </c>
      <c r="C7" s="49" t="s">
        <v>66</v>
      </c>
      <c r="D7" s="49" t="s">
        <v>67</v>
      </c>
      <c r="E7" s="86"/>
      <c r="F7" s="87"/>
      <c r="G7" s="86"/>
      <c r="H7" s="86"/>
      <c r="I7" s="86"/>
    </row>
    <row r="8" spans="1:9">
      <c r="A8" s="50" t="s">
        <v>48</v>
      </c>
      <c r="B8" s="51">
        <v>9414536.8599999994</v>
      </c>
      <c r="C8" s="51">
        <v>359521.52</v>
      </c>
      <c r="D8" s="51">
        <f>B8-C8</f>
        <v>9055015.3399999999</v>
      </c>
      <c r="E8" s="68"/>
      <c r="F8" s="69"/>
      <c r="G8" s="68"/>
      <c r="H8" s="68"/>
      <c r="I8" s="63"/>
    </row>
    <row r="9" spans="1:9">
      <c r="A9" s="50" t="s">
        <v>47</v>
      </c>
      <c r="B9" s="51">
        <v>13348078.65</v>
      </c>
      <c r="C9" s="51">
        <v>617035</v>
      </c>
      <c r="D9" s="51">
        <f>B9-C9</f>
        <v>12731043.65</v>
      </c>
      <c r="E9" s="68"/>
      <c r="F9" s="68"/>
      <c r="G9" s="68"/>
      <c r="H9" s="68"/>
      <c r="I9" s="63"/>
    </row>
    <row r="10" spans="1:9">
      <c r="A10" s="2"/>
      <c r="B10" s="70"/>
      <c r="C10" s="70"/>
      <c r="D10" s="70"/>
      <c r="E10" s="70"/>
      <c r="F10" s="70"/>
      <c r="G10" s="70"/>
      <c r="H10" s="70"/>
      <c r="I10" s="2"/>
    </row>
    <row r="11" spans="1:9">
      <c r="A11" s="38" t="s">
        <v>68</v>
      </c>
      <c r="B11" s="39" t="s">
        <v>76</v>
      </c>
      <c r="C11" s="39" t="s">
        <v>49</v>
      </c>
      <c r="D11" s="39" t="s">
        <v>4</v>
      </c>
      <c r="E11" s="39" t="s">
        <v>2</v>
      </c>
      <c r="F11" s="39" t="s">
        <v>3</v>
      </c>
      <c r="G11" s="39" t="s">
        <v>1</v>
      </c>
      <c r="H11" s="39" t="s">
        <v>25</v>
      </c>
      <c r="I11" s="39" t="s">
        <v>17</v>
      </c>
    </row>
    <row r="12" spans="1:9">
      <c r="A12" s="41" t="s">
        <v>12</v>
      </c>
      <c r="B12" s="42"/>
      <c r="C12" s="42"/>
      <c r="D12" s="42"/>
      <c r="E12" s="42"/>
      <c r="F12" s="42"/>
      <c r="G12" s="42"/>
      <c r="H12" s="42">
        <v>1272.6300000000001</v>
      </c>
      <c r="I12" s="42">
        <f>SUM(B12:H12)</f>
        <v>1272.6300000000001</v>
      </c>
    </row>
    <row r="13" spans="1:9">
      <c r="A13" s="41" t="s">
        <v>15</v>
      </c>
      <c r="B13" s="42">
        <f>1388225.25+3609578.9</f>
        <v>4997804.1500000004</v>
      </c>
      <c r="C13" s="42">
        <v>1066479.18</v>
      </c>
      <c r="D13" s="42">
        <f>76160.84+44457231.07</f>
        <v>44533391.910000004</v>
      </c>
      <c r="E13" s="42"/>
      <c r="F13" s="42"/>
      <c r="G13" s="42"/>
      <c r="H13" s="42">
        <f>213.34+669.45+5000+2202926.53</f>
        <v>2208809.3199999998</v>
      </c>
      <c r="I13" s="42">
        <f t="shared" ref="I13:I14" si="0">SUM(B13:H13)</f>
        <v>52806484.560000002</v>
      </c>
    </row>
    <row r="14" spans="1:9">
      <c r="A14" s="41" t="s">
        <v>16</v>
      </c>
      <c r="B14" s="42"/>
      <c r="C14" s="42"/>
      <c r="D14" s="42">
        <v>791582.62</v>
      </c>
      <c r="E14" s="42"/>
      <c r="F14" s="42"/>
      <c r="G14" s="42"/>
      <c r="H14" s="42">
        <f>22255.6+10464.35</f>
        <v>32719.949999999997</v>
      </c>
      <c r="I14" s="42">
        <f t="shared" si="0"/>
        <v>824302.57</v>
      </c>
    </row>
    <row r="15" spans="1:9">
      <c r="A15" s="40" t="s">
        <v>56</v>
      </c>
      <c r="B15" s="48">
        <f t="shared" ref="B15:H15" si="1">SUM(B12:B14)</f>
        <v>4997804.1500000004</v>
      </c>
      <c r="C15" s="48">
        <f t="shared" si="1"/>
        <v>1066479.18</v>
      </c>
      <c r="D15" s="48">
        <f>SUM(D12:D14)</f>
        <v>45324974.530000001</v>
      </c>
      <c r="E15" s="48">
        <f t="shared" si="1"/>
        <v>0</v>
      </c>
      <c r="F15" s="48">
        <f t="shared" si="1"/>
        <v>0</v>
      </c>
      <c r="G15" s="48">
        <f t="shared" si="1"/>
        <v>0</v>
      </c>
      <c r="H15" s="48">
        <f t="shared" si="1"/>
        <v>2242801.9</v>
      </c>
      <c r="I15" s="48">
        <f>SUM(B15:H15)</f>
        <v>53632059.759999998</v>
      </c>
    </row>
    <row r="16" spans="1:9" s="43" customFormat="1">
      <c r="A16" s="63"/>
      <c r="B16" s="68"/>
      <c r="C16" s="68"/>
      <c r="D16" s="68"/>
      <c r="E16" s="68"/>
      <c r="F16" s="68"/>
      <c r="G16" s="68"/>
      <c r="H16" s="68"/>
      <c r="I16" s="69"/>
    </row>
    <row r="17" spans="1:9" s="43" customFormat="1">
      <c r="A17" s="44" t="s">
        <v>69</v>
      </c>
      <c r="B17" s="45" t="s">
        <v>76</v>
      </c>
      <c r="C17" s="45" t="s">
        <v>49</v>
      </c>
      <c r="D17" s="45" t="s">
        <v>4</v>
      </c>
      <c r="E17" s="45" t="s">
        <v>2</v>
      </c>
      <c r="F17" s="45" t="s">
        <v>3</v>
      </c>
      <c r="G17" s="45" t="s">
        <v>1</v>
      </c>
      <c r="H17" s="45" t="s">
        <v>25</v>
      </c>
      <c r="I17" s="45" t="s">
        <v>17</v>
      </c>
    </row>
    <row r="18" spans="1:9" s="43" customFormat="1">
      <c r="A18" s="75" t="s">
        <v>21</v>
      </c>
      <c r="B18" s="46"/>
      <c r="C18" s="46">
        <f>883135.73+35261.35</f>
        <v>918397.08</v>
      </c>
      <c r="D18" s="46">
        <f>17891489.84+1925981.39</f>
        <v>19817471.23</v>
      </c>
      <c r="E18" s="46"/>
      <c r="F18" s="46"/>
      <c r="G18" s="46"/>
      <c r="H18" s="46"/>
      <c r="I18" s="47">
        <f>SUM(B18:H18)</f>
        <v>20735868.309999999</v>
      </c>
    </row>
    <row r="19" spans="1:9">
      <c r="A19" s="2"/>
      <c r="B19" s="70"/>
      <c r="C19" s="70"/>
      <c r="D19" s="70"/>
      <c r="E19" s="70"/>
      <c r="F19" s="70"/>
      <c r="G19" s="70"/>
      <c r="H19" s="70"/>
      <c r="I19" s="71"/>
    </row>
    <row r="20" spans="1:9">
      <c r="A20" s="52" t="s">
        <v>58</v>
      </c>
      <c r="B20" s="53" t="s">
        <v>76</v>
      </c>
      <c r="C20" s="53" t="s">
        <v>49</v>
      </c>
      <c r="D20" s="53" t="s">
        <v>4</v>
      </c>
      <c r="E20" s="53" t="s">
        <v>2</v>
      </c>
      <c r="F20" s="53" t="s">
        <v>3</v>
      </c>
      <c r="G20" s="53" t="s">
        <v>1</v>
      </c>
      <c r="H20" s="53" t="s">
        <v>25</v>
      </c>
      <c r="I20" s="53" t="s">
        <v>17</v>
      </c>
    </row>
    <row r="21" spans="1:9">
      <c r="A21" s="54" t="s">
        <v>6</v>
      </c>
      <c r="B21" s="55">
        <f>1095674.72+3714769.97</f>
        <v>4810444.6900000004</v>
      </c>
      <c r="C21" s="55">
        <v>464781.26</v>
      </c>
      <c r="D21" s="55"/>
      <c r="E21" s="55"/>
      <c r="F21" s="55"/>
      <c r="G21" s="55"/>
      <c r="H21" s="55">
        <f>200+1321698</f>
        <v>1321898</v>
      </c>
      <c r="I21" s="57">
        <f>SUM(B21:H21)</f>
        <v>6597123.9500000002</v>
      </c>
    </row>
    <row r="22" spans="1:9">
      <c r="A22" s="54" t="s">
        <v>19</v>
      </c>
      <c r="B22" s="55"/>
      <c r="C22" s="55"/>
      <c r="D22" s="55"/>
      <c r="E22" s="55"/>
      <c r="F22" s="55"/>
      <c r="G22" s="55"/>
      <c r="H22" s="55"/>
      <c r="I22" s="57">
        <f t="shared" ref="I22:I33" si="2">SUM(B22:H22)</f>
        <v>0</v>
      </c>
    </row>
    <row r="23" spans="1:9">
      <c r="A23" s="54" t="s">
        <v>8</v>
      </c>
      <c r="B23" s="55">
        <v>48828.93</v>
      </c>
      <c r="C23" s="55">
        <v>12632.86</v>
      </c>
      <c r="D23" s="55">
        <f>84536.52+311227.59</f>
        <v>395764.11000000004</v>
      </c>
      <c r="E23" s="55"/>
      <c r="F23" s="55"/>
      <c r="G23" s="55"/>
      <c r="H23" s="55"/>
      <c r="I23" s="57">
        <f t="shared" si="2"/>
        <v>457225.9</v>
      </c>
    </row>
    <row r="24" spans="1:9">
      <c r="A24" s="54" t="s">
        <v>7</v>
      </c>
      <c r="B24" s="55"/>
      <c r="C24" s="55"/>
      <c r="D24" s="55"/>
      <c r="E24" s="55"/>
      <c r="F24" s="55"/>
      <c r="G24" s="55"/>
      <c r="H24" s="55"/>
      <c r="I24" s="57">
        <f t="shared" si="2"/>
        <v>0</v>
      </c>
    </row>
    <row r="25" spans="1:9">
      <c r="A25" s="54" t="s">
        <v>0</v>
      </c>
      <c r="B25" s="55"/>
      <c r="C25" s="55"/>
      <c r="D25" s="55"/>
      <c r="E25" s="55"/>
      <c r="F25" s="55"/>
      <c r="G25" s="55"/>
      <c r="H25" s="55"/>
      <c r="I25" s="57">
        <f t="shared" si="2"/>
        <v>0</v>
      </c>
    </row>
    <row r="26" spans="1:9">
      <c r="A26" s="56" t="s">
        <v>23</v>
      </c>
      <c r="B26" s="55"/>
      <c r="C26" s="55"/>
      <c r="D26" s="55"/>
      <c r="E26" s="55"/>
      <c r="F26" s="55"/>
      <c r="G26" s="55"/>
      <c r="H26" s="55"/>
      <c r="I26" s="57">
        <f t="shared" si="2"/>
        <v>0</v>
      </c>
    </row>
    <row r="27" spans="1:9">
      <c r="A27" s="54" t="s">
        <v>13</v>
      </c>
      <c r="B27" s="55"/>
      <c r="C27" s="55"/>
      <c r="D27" s="55"/>
      <c r="E27" s="55"/>
      <c r="F27" s="55"/>
      <c r="G27" s="55"/>
      <c r="H27" s="55"/>
      <c r="I27" s="57">
        <f t="shared" si="2"/>
        <v>0</v>
      </c>
    </row>
    <row r="28" spans="1:9">
      <c r="A28" s="54" t="s">
        <v>14</v>
      </c>
      <c r="B28" s="55">
        <v>320268.13</v>
      </c>
      <c r="C28" s="55">
        <v>26375.85</v>
      </c>
      <c r="D28" s="55">
        <f>167295.92</f>
        <v>167295.92000000001</v>
      </c>
      <c r="E28" s="55"/>
      <c r="F28" s="55"/>
      <c r="G28" s="55"/>
      <c r="H28" s="55">
        <f>1065+5180+150000</f>
        <v>156245</v>
      </c>
      <c r="I28" s="57">
        <f t="shared" si="2"/>
        <v>670184.9</v>
      </c>
    </row>
    <row r="29" spans="1:9">
      <c r="A29" s="54" t="s">
        <v>18</v>
      </c>
      <c r="B29" s="55"/>
      <c r="C29" s="55"/>
      <c r="D29" s="55"/>
      <c r="E29" s="55"/>
      <c r="F29" s="55"/>
      <c r="G29" s="55"/>
      <c r="H29" s="55"/>
      <c r="I29" s="57">
        <f t="shared" si="2"/>
        <v>0</v>
      </c>
    </row>
    <row r="30" spans="1:9">
      <c r="A30" s="54" t="s">
        <v>9</v>
      </c>
      <c r="B30" s="55"/>
      <c r="C30" s="55"/>
      <c r="D30" s="55"/>
      <c r="E30" s="55"/>
      <c r="F30" s="55"/>
      <c r="G30" s="55"/>
      <c r="H30" s="55"/>
      <c r="I30" s="57">
        <f t="shared" si="2"/>
        <v>0</v>
      </c>
    </row>
    <row r="31" spans="1:9">
      <c r="A31" s="54" t="s">
        <v>24</v>
      </c>
      <c r="B31" s="55">
        <v>19489.28</v>
      </c>
      <c r="C31" s="55">
        <v>5525.05</v>
      </c>
      <c r="D31" s="55">
        <f>118192.86+285381.23+544533.49</f>
        <v>948107.58</v>
      </c>
      <c r="E31" s="55"/>
      <c r="F31" s="55"/>
      <c r="G31" s="55"/>
      <c r="H31" s="55">
        <v>100000</v>
      </c>
      <c r="I31" s="57">
        <f t="shared" si="2"/>
        <v>1073121.9099999999</v>
      </c>
    </row>
    <row r="32" spans="1:9">
      <c r="A32" s="54" t="s">
        <v>10</v>
      </c>
      <c r="B32" s="55"/>
      <c r="C32" s="55"/>
      <c r="D32" s="55"/>
      <c r="E32" s="55"/>
      <c r="F32" s="55"/>
      <c r="G32" s="55"/>
      <c r="H32" s="55"/>
      <c r="I32" s="57">
        <f t="shared" si="2"/>
        <v>0</v>
      </c>
    </row>
    <row r="33" spans="1:9">
      <c r="A33" s="54" t="s">
        <v>11</v>
      </c>
      <c r="B33" s="55"/>
      <c r="C33" s="55"/>
      <c r="D33" s="55">
        <f>2164993+18000000</f>
        <v>20164993</v>
      </c>
      <c r="E33" s="55"/>
      <c r="F33" s="55"/>
      <c r="G33" s="55"/>
      <c r="H33" s="55"/>
      <c r="I33" s="57">
        <f t="shared" si="2"/>
        <v>20164993</v>
      </c>
    </row>
    <row r="34" spans="1:9">
      <c r="A34" s="76" t="s">
        <v>59</v>
      </c>
      <c r="B34" s="77">
        <f t="shared" ref="B34:H34" si="3">SUM(B21:B33)</f>
        <v>5199031.03</v>
      </c>
      <c r="C34" s="77">
        <f>SUM(C21:C33)</f>
        <v>509315.01999999996</v>
      </c>
      <c r="D34" s="77">
        <f t="shared" si="3"/>
        <v>21676160.609999999</v>
      </c>
      <c r="E34" s="77">
        <f t="shared" si="3"/>
        <v>0</v>
      </c>
      <c r="F34" s="77">
        <f t="shared" si="3"/>
        <v>0</v>
      </c>
      <c r="G34" s="77">
        <f t="shared" si="3"/>
        <v>0</v>
      </c>
      <c r="H34" s="77">
        <f t="shared" si="3"/>
        <v>1578143</v>
      </c>
      <c r="I34" s="77">
        <f>SUM(B34:H34)</f>
        <v>28962649.66</v>
      </c>
    </row>
    <row r="35" spans="1:9">
      <c r="A35" s="76" t="s">
        <v>60</v>
      </c>
      <c r="B35" s="77">
        <f>B34+B18</f>
        <v>5199031.03</v>
      </c>
      <c r="C35" s="77">
        <f t="shared" ref="C35:I35" si="4">C34+C18</f>
        <v>1427712.0999999999</v>
      </c>
      <c r="D35" s="77">
        <f t="shared" si="4"/>
        <v>41493631.840000004</v>
      </c>
      <c r="E35" s="77">
        <f t="shared" si="4"/>
        <v>0</v>
      </c>
      <c r="F35" s="77">
        <f t="shared" si="4"/>
        <v>0</v>
      </c>
      <c r="G35" s="77">
        <f t="shared" si="4"/>
        <v>0</v>
      </c>
      <c r="H35" s="77">
        <f t="shared" si="4"/>
        <v>1578143</v>
      </c>
      <c r="I35" s="77">
        <f t="shared" si="4"/>
        <v>49698517.969999999</v>
      </c>
    </row>
    <row r="36" spans="1:9" s="43" customFormat="1" ht="13.5" thickBot="1">
      <c r="A36" s="72"/>
      <c r="B36" s="68"/>
      <c r="C36" s="68"/>
      <c r="D36" s="68"/>
      <c r="E36" s="68"/>
      <c r="F36" s="68"/>
      <c r="G36" s="68"/>
      <c r="H36" s="68"/>
      <c r="I36" s="69"/>
    </row>
    <row r="37" spans="1:9" s="43" customFormat="1">
      <c r="A37" s="62"/>
      <c r="B37" s="64" t="s">
        <v>5</v>
      </c>
      <c r="C37" s="64" t="s">
        <v>49</v>
      </c>
      <c r="D37" s="64" t="s">
        <v>4</v>
      </c>
      <c r="E37" s="64" t="s">
        <v>2</v>
      </c>
      <c r="F37" s="64" t="s">
        <v>3</v>
      </c>
      <c r="G37" s="64" t="s">
        <v>1</v>
      </c>
      <c r="H37" s="64" t="s">
        <v>25</v>
      </c>
      <c r="I37" s="65" t="s">
        <v>17</v>
      </c>
    </row>
    <row r="38" spans="1:9" s="43" customFormat="1" ht="13.5" thickBot="1">
      <c r="A38" s="61" t="s">
        <v>61</v>
      </c>
      <c r="B38" s="78">
        <f t="shared" ref="B38:I38" si="5">B15-B35</f>
        <v>-201226.87999999989</v>
      </c>
      <c r="C38" s="78">
        <f t="shared" si="5"/>
        <v>-361232.91999999993</v>
      </c>
      <c r="D38" s="78">
        <f t="shared" si="5"/>
        <v>3831342.6899999976</v>
      </c>
      <c r="E38" s="78">
        <f t="shared" si="5"/>
        <v>0</v>
      </c>
      <c r="F38" s="78">
        <f t="shared" si="5"/>
        <v>0</v>
      </c>
      <c r="G38" s="78">
        <f t="shared" si="5"/>
        <v>0</v>
      </c>
      <c r="H38" s="78">
        <f t="shared" si="5"/>
        <v>664658.89999999991</v>
      </c>
      <c r="I38" s="79">
        <f t="shared" si="5"/>
        <v>3933541.7899999991</v>
      </c>
    </row>
    <row r="39" spans="1:9" s="43" customFormat="1">
      <c r="A39" s="60"/>
      <c r="B39" s="90"/>
      <c r="C39" s="90"/>
      <c r="D39" s="90"/>
      <c r="E39" s="90"/>
      <c r="F39" s="90"/>
      <c r="G39" s="90"/>
      <c r="H39" s="90"/>
      <c r="I39" s="90"/>
    </row>
    <row r="40" spans="1:9">
      <c r="A40" s="73"/>
      <c r="B40" s="70"/>
      <c r="C40" s="70"/>
      <c r="D40" s="70"/>
      <c r="E40" s="70"/>
      <c r="F40" s="70"/>
      <c r="G40" s="70"/>
      <c r="H40" s="70"/>
      <c r="I40" s="71">
        <f>I35-46786544.81</f>
        <v>2911973.1599999964</v>
      </c>
    </row>
    <row r="41" spans="1:9" ht="15.75" customHeight="1">
      <c r="C41" s="74"/>
      <c r="D41" s="109" t="s">
        <v>52</v>
      </c>
      <c r="E41" s="110"/>
      <c r="F41" s="110"/>
      <c r="G41" s="110"/>
      <c r="H41" s="74"/>
      <c r="I41" s="74"/>
    </row>
    <row r="42" spans="1:9" ht="12.75" customHeight="1">
      <c r="A42" s="67" t="s">
        <v>51</v>
      </c>
      <c r="B42" s="58"/>
      <c r="C42" s="70"/>
      <c r="D42" s="105" t="s">
        <v>64</v>
      </c>
      <c r="E42" s="106"/>
      <c r="F42" s="107"/>
      <c r="G42" s="81">
        <f>D9/D4</f>
        <v>94.934816148781167</v>
      </c>
      <c r="H42" s="70"/>
      <c r="I42" s="71"/>
    </row>
    <row r="43" spans="1:9" ht="12.75" customHeight="1">
      <c r="A43" s="59" t="s">
        <v>62</v>
      </c>
      <c r="B43" s="80">
        <v>10974</v>
      </c>
      <c r="C43" s="70"/>
      <c r="D43" s="105" t="s">
        <v>53</v>
      </c>
      <c r="E43" s="106"/>
      <c r="F43" s="107"/>
      <c r="G43" s="81">
        <f>I15/D4</f>
        <v>399.93184164410934</v>
      </c>
      <c r="H43" s="70"/>
      <c r="I43" s="71"/>
    </row>
    <row r="44" spans="1:9" ht="12.75" customHeight="1">
      <c r="A44" s="59" t="s">
        <v>63</v>
      </c>
      <c r="B44" s="80">
        <v>8779</v>
      </c>
      <c r="C44" s="70"/>
      <c r="D44" s="105" t="s">
        <v>54</v>
      </c>
      <c r="E44" s="106"/>
      <c r="F44" s="107"/>
      <c r="G44" s="81">
        <f>I18/D4</f>
        <v>154.62643125060586</v>
      </c>
      <c r="H44" s="70"/>
      <c r="I44" s="71"/>
    </row>
    <row r="45" spans="1:9" ht="12.75" customHeight="1">
      <c r="C45" s="74"/>
      <c r="D45" s="105" t="s">
        <v>55</v>
      </c>
      <c r="E45" s="106"/>
      <c r="F45" s="107"/>
      <c r="G45" s="81">
        <f>I34/D4</f>
        <v>215.97316734152108</v>
      </c>
      <c r="H45" s="74"/>
      <c r="I45" s="74"/>
    </row>
    <row r="46" spans="1:9" ht="12.75" customHeight="1">
      <c r="A46" t="s">
        <v>50</v>
      </c>
      <c r="C46" s="68"/>
      <c r="D46" s="105" t="s">
        <v>57</v>
      </c>
      <c r="E46" s="106"/>
      <c r="F46" s="107"/>
      <c r="G46" s="81">
        <f>I34/I18</f>
        <v>1.3967415893566697</v>
      </c>
      <c r="H46" s="68"/>
      <c r="I46" s="69"/>
    </row>
    <row r="47" spans="1:9">
      <c r="C47" s="68"/>
      <c r="D47" s="68"/>
      <c r="F47" s="68"/>
      <c r="G47" s="68"/>
      <c r="H47" s="68"/>
      <c r="I47" s="69"/>
    </row>
    <row r="48" spans="1:9">
      <c r="B48" s="98">
        <v>1484261.06</v>
      </c>
      <c r="C48" s="68"/>
      <c r="D48" s="68"/>
      <c r="E48" s="68"/>
      <c r="F48" s="68"/>
      <c r="G48" s="68"/>
      <c r="H48" s="68"/>
      <c r="I48" s="69"/>
    </row>
    <row r="49" spans="1:9">
      <c r="A49" t="s">
        <v>88</v>
      </c>
      <c r="B49" s="98">
        <v>1427712.1</v>
      </c>
      <c r="C49" s="68"/>
      <c r="D49" s="68"/>
      <c r="E49" s="68"/>
      <c r="F49" s="68"/>
      <c r="G49" s="68"/>
      <c r="H49" s="68"/>
      <c r="I49" s="69"/>
    </row>
    <row r="50" spans="1:9">
      <c r="B50" s="98">
        <v>2535018.2999999998</v>
      </c>
      <c r="C50" s="68"/>
      <c r="D50" s="68"/>
      <c r="E50" s="68"/>
      <c r="F50" s="68"/>
      <c r="G50" s="68"/>
      <c r="H50" s="68"/>
      <c r="I50" s="69"/>
    </row>
    <row r="51" spans="1:9">
      <c r="B51" s="98">
        <v>1065</v>
      </c>
    </row>
    <row r="52" spans="1:9">
      <c r="B52" s="98">
        <v>38414080.049999997</v>
      </c>
    </row>
    <row r="53" spans="1:9">
      <c r="B53" s="98">
        <v>5380</v>
      </c>
    </row>
    <row r="54" spans="1:9">
      <c r="B54" s="98">
        <v>100000</v>
      </c>
    </row>
    <row r="55" spans="1:9">
      <c r="B55" s="98">
        <v>1471698</v>
      </c>
    </row>
    <row r="56" spans="1:9">
      <c r="B56" s="101">
        <v>544533.49</v>
      </c>
    </row>
    <row r="57" spans="1:9" ht="13.5" thickBot="1">
      <c r="B57" s="100">
        <v>3714769.97</v>
      </c>
    </row>
    <row r="58" spans="1:9" ht="13.5" thickTop="1">
      <c r="B58" s="99">
        <f>SUM(B48:B57)</f>
        <v>49698517.969999999</v>
      </c>
    </row>
  </sheetData>
  <mergeCells count="7">
    <mergeCell ref="D46:F46"/>
    <mergeCell ref="A1:I1"/>
    <mergeCell ref="D41:G41"/>
    <mergeCell ref="D42:F42"/>
    <mergeCell ref="D43:F43"/>
    <mergeCell ref="D44:F44"/>
    <mergeCell ref="D45:F45"/>
  </mergeCells>
  <pageMargins left="0.7" right="0.7" top="0.75" bottom="0.75" header="0.3" footer="0.3"/>
  <pageSetup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workbookViewId="0">
      <selection activeCell="A30" sqref="A30"/>
    </sheetView>
  </sheetViews>
  <sheetFormatPr defaultRowHeight="12.75"/>
  <cols>
    <col min="1" max="1" width="43.85546875" customWidth="1"/>
    <col min="2" max="2" width="16.42578125" bestFit="1" customWidth="1"/>
    <col min="3" max="3" width="21" bestFit="1" customWidth="1"/>
    <col min="4" max="4" width="14.85546875" bestFit="1" customWidth="1"/>
    <col min="5" max="9" width="14.5703125" customWidth="1"/>
  </cols>
  <sheetData>
    <row r="1" spans="1:9" ht="23.25">
      <c r="A1" s="108" t="s">
        <v>70</v>
      </c>
      <c r="B1" s="108"/>
      <c r="C1" s="108"/>
      <c r="D1" s="108"/>
      <c r="E1" s="108"/>
      <c r="F1" s="108"/>
      <c r="G1" s="108"/>
      <c r="H1" s="108"/>
      <c r="I1" s="108"/>
    </row>
    <row r="2" spans="1:9" ht="18">
      <c r="A2" s="2"/>
      <c r="B2" s="2"/>
      <c r="C2" s="88" t="s">
        <v>71</v>
      </c>
      <c r="D2" s="89"/>
      <c r="E2" s="2"/>
      <c r="F2" s="2"/>
      <c r="G2" s="2"/>
      <c r="H2" s="2"/>
      <c r="I2" s="2"/>
    </row>
    <row r="3" spans="1:9" s="1" customFormat="1" ht="23.25">
      <c r="A3" s="83"/>
      <c r="B3" s="83"/>
      <c r="C3" s="88" t="s">
        <v>72</v>
      </c>
      <c r="D3" s="89"/>
      <c r="E3" s="84"/>
      <c r="F3" s="84"/>
      <c r="G3" s="84"/>
      <c r="H3" s="84"/>
      <c r="I3" s="83"/>
    </row>
    <row r="4" spans="1:9" s="1" customFormat="1" ht="23.25">
      <c r="A4" s="83"/>
      <c r="B4" s="83"/>
      <c r="C4" s="82" t="s">
        <v>45</v>
      </c>
      <c r="D4" s="85"/>
      <c r="E4" s="84"/>
      <c r="F4" s="84"/>
      <c r="G4" s="84"/>
      <c r="H4" s="84"/>
      <c r="I4" s="83"/>
    </row>
    <row r="5" spans="1:9">
      <c r="A5" s="4" t="s">
        <v>22</v>
      </c>
      <c r="B5" s="70"/>
      <c r="C5" s="70"/>
      <c r="D5" s="70"/>
      <c r="E5" s="70"/>
      <c r="F5" s="70"/>
      <c r="G5" s="70"/>
      <c r="H5" s="70"/>
      <c r="I5" s="2"/>
    </row>
    <row r="6" spans="1:9">
      <c r="A6" s="2"/>
      <c r="B6" s="70"/>
      <c r="C6" s="70"/>
      <c r="D6" s="70"/>
      <c r="E6" s="70"/>
      <c r="F6" s="70"/>
      <c r="G6" s="70"/>
      <c r="H6" s="70"/>
      <c r="I6" s="2"/>
    </row>
    <row r="7" spans="1:9">
      <c r="A7" s="66" t="s">
        <v>46</v>
      </c>
      <c r="B7" s="49" t="s">
        <v>65</v>
      </c>
      <c r="C7" s="49" t="s">
        <v>66</v>
      </c>
      <c r="D7" s="49" t="s">
        <v>67</v>
      </c>
      <c r="E7" s="86"/>
      <c r="F7" s="87"/>
      <c r="G7" s="86"/>
      <c r="H7" s="86"/>
      <c r="I7" s="86"/>
    </row>
    <row r="8" spans="1:9">
      <c r="A8" s="50" t="s">
        <v>48</v>
      </c>
      <c r="B8" s="51"/>
      <c r="C8" s="51"/>
      <c r="D8" s="51">
        <f>B8-C8</f>
        <v>0</v>
      </c>
      <c r="E8" s="68"/>
      <c r="F8" s="69"/>
      <c r="G8" s="68"/>
      <c r="H8" s="68"/>
      <c r="I8" s="63"/>
    </row>
    <row r="9" spans="1:9">
      <c r="A9" s="50" t="s">
        <v>47</v>
      </c>
      <c r="B9" s="51"/>
      <c r="C9" s="51"/>
      <c r="D9" s="51">
        <f>B9-C9</f>
        <v>0</v>
      </c>
      <c r="E9" s="68"/>
      <c r="F9" s="68"/>
      <c r="G9" s="68"/>
      <c r="H9" s="68"/>
      <c r="I9" s="63"/>
    </row>
    <row r="10" spans="1:9">
      <c r="A10" s="2"/>
      <c r="B10" s="70"/>
      <c r="C10" s="70"/>
      <c r="D10" s="70"/>
      <c r="E10" s="70"/>
      <c r="F10" s="70"/>
      <c r="G10" s="70"/>
      <c r="H10" s="70"/>
      <c r="I10" s="2"/>
    </row>
    <row r="11" spans="1:9">
      <c r="A11" s="38" t="s">
        <v>68</v>
      </c>
      <c r="B11" s="39" t="s">
        <v>76</v>
      </c>
      <c r="C11" s="39" t="s">
        <v>49</v>
      </c>
      <c r="D11" s="39" t="s">
        <v>4</v>
      </c>
      <c r="E11" s="39" t="s">
        <v>2</v>
      </c>
      <c r="F11" s="39" t="s">
        <v>3</v>
      </c>
      <c r="G11" s="39" t="s">
        <v>1</v>
      </c>
      <c r="H11" s="39" t="s">
        <v>25</v>
      </c>
      <c r="I11" s="39" t="s">
        <v>17</v>
      </c>
    </row>
    <row r="12" spans="1:9">
      <c r="A12" s="41" t="s">
        <v>12</v>
      </c>
      <c r="B12" s="42"/>
      <c r="C12" s="42"/>
      <c r="D12" s="42"/>
      <c r="E12" s="42"/>
      <c r="F12" s="42"/>
      <c r="G12" s="42"/>
      <c r="H12" s="42"/>
      <c r="I12" s="42">
        <f>SUM(B12:H12)</f>
        <v>0</v>
      </c>
    </row>
    <row r="13" spans="1:9">
      <c r="A13" s="41" t="s">
        <v>15</v>
      </c>
      <c r="B13" s="42"/>
      <c r="C13" s="42"/>
      <c r="D13" s="42"/>
      <c r="E13" s="42"/>
      <c r="F13" s="42"/>
      <c r="G13" s="42"/>
      <c r="H13" s="42"/>
      <c r="I13" s="42">
        <f t="shared" ref="I13:I14" si="0">SUM(B13:H13)</f>
        <v>0</v>
      </c>
    </row>
    <row r="14" spans="1:9">
      <c r="A14" s="41" t="s">
        <v>16</v>
      </c>
      <c r="B14" s="42"/>
      <c r="C14" s="42"/>
      <c r="D14" s="42"/>
      <c r="E14" s="42"/>
      <c r="F14" s="42"/>
      <c r="G14" s="42"/>
      <c r="H14" s="42"/>
      <c r="I14" s="42">
        <f t="shared" si="0"/>
        <v>0</v>
      </c>
    </row>
    <row r="15" spans="1:9">
      <c r="A15" s="40" t="s">
        <v>56</v>
      </c>
      <c r="B15" s="48">
        <f t="shared" ref="B15:H15" si="1">SUM(B12:B14)</f>
        <v>0</v>
      </c>
      <c r="C15" s="48">
        <f t="shared" si="1"/>
        <v>0</v>
      </c>
      <c r="D15" s="48">
        <f>SUM(D12:D14)</f>
        <v>0</v>
      </c>
      <c r="E15" s="48">
        <f t="shared" si="1"/>
        <v>0</v>
      </c>
      <c r="F15" s="48">
        <f t="shared" si="1"/>
        <v>0</v>
      </c>
      <c r="G15" s="48">
        <f t="shared" si="1"/>
        <v>0</v>
      </c>
      <c r="H15" s="48">
        <f t="shared" si="1"/>
        <v>0</v>
      </c>
      <c r="I15" s="48">
        <f>SUM(B15:H15)</f>
        <v>0</v>
      </c>
    </row>
    <row r="16" spans="1:9" s="43" customFormat="1">
      <c r="A16" s="63"/>
      <c r="B16" s="68"/>
      <c r="C16" s="68"/>
      <c r="D16" s="68"/>
      <c r="E16" s="68"/>
      <c r="F16" s="68"/>
      <c r="G16" s="68"/>
      <c r="H16" s="68"/>
      <c r="I16" s="69"/>
    </row>
    <row r="17" spans="1:9" s="43" customFormat="1">
      <c r="A17" s="44" t="s">
        <v>69</v>
      </c>
      <c r="B17" s="45" t="s">
        <v>76</v>
      </c>
      <c r="C17" s="45" t="s">
        <v>49</v>
      </c>
      <c r="D17" s="45" t="s">
        <v>4</v>
      </c>
      <c r="E17" s="45" t="s">
        <v>2</v>
      </c>
      <c r="F17" s="45" t="s">
        <v>3</v>
      </c>
      <c r="G17" s="45" t="s">
        <v>1</v>
      </c>
      <c r="H17" s="45" t="s">
        <v>25</v>
      </c>
      <c r="I17" s="45" t="s">
        <v>17</v>
      </c>
    </row>
    <row r="18" spans="1:9" s="43" customFormat="1">
      <c r="A18" s="75" t="s">
        <v>21</v>
      </c>
      <c r="B18" s="46"/>
      <c r="C18" s="46"/>
      <c r="D18" s="46"/>
      <c r="E18" s="46"/>
      <c r="F18" s="46"/>
      <c r="G18" s="46"/>
      <c r="H18" s="46"/>
      <c r="I18" s="47">
        <f>SUM(B18:H18)</f>
        <v>0</v>
      </c>
    </row>
    <row r="19" spans="1:9">
      <c r="A19" s="2"/>
      <c r="B19" s="70"/>
      <c r="C19" s="70"/>
      <c r="D19" s="70"/>
      <c r="E19" s="70"/>
      <c r="F19" s="70"/>
      <c r="G19" s="70"/>
      <c r="H19" s="70"/>
      <c r="I19" s="71"/>
    </row>
    <row r="20" spans="1:9">
      <c r="A20" s="52" t="s">
        <v>58</v>
      </c>
      <c r="B20" s="53" t="s">
        <v>76</v>
      </c>
      <c r="C20" s="53" t="s">
        <v>49</v>
      </c>
      <c r="D20" s="53" t="s">
        <v>4</v>
      </c>
      <c r="E20" s="53" t="s">
        <v>2</v>
      </c>
      <c r="F20" s="53" t="s">
        <v>3</v>
      </c>
      <c r="G20" s="53" t="s">
        <v>1</v>
      </c>
      <c r="H20" s="53" t="s">
        <v>25</v>
      </c>
      <c r="I20" s="53" t="s">
        <v>17</v>
      </c>
    </row>
    <row r="21" spans="1:9">
      <c r="A21" s="54" t="s">
        <v>6</v>
      </c>
      <c r="B21" s="55"/>
      <c r="C21" s="55"/>
      <c r="D21" s="55"/>
      <c r="E21" s="55"/>
      <c r="F21" s="55"/>
      <c r="G21" s="55"/>
      <c r="H21" s="55"/>
      <c r="I21" s="57">
        <f>SUM(B21:H21)</f>
        <v>0</v>
      </c>
    </row>
    <row r="22" spans="1:9">
      <c r="A22" s="54" t="s">
        <v>19</v>
      </c>
      <c r="B22" s="55"/>
      <c r="C22" s="55"/>
      <c r="D22" s="55"/>
      <c r="E22" s="55"/>
      <c r="F22" s="55"/>
      <c r="G22" s="55"/>
      <c r="H22" s="55"/>
      <c r="I22" s="57">
        <f t="shared" ref="I22:I33" si="2">SUM(B22:H22)</f>
        <v>0</v>
      </c>
    </row>
    <row r="23" spans="1:9">
      <c r="A23" s="54" t="s">
        <v>8</v>
      </c>
      <c r="B23" s="55"/>
      <c r="C23" s="55"/>
      <c r="D23" s="55"/>
      <c r="E23" s="55"/>
      <c r="F23" s="55"/>
      <c r="G23" s="55"/>
      <c r="H23" s="55"/>
      <c r="I23" s="57">
        <f t="shared" si="2"/>
        <v>0</v>
      </c>
    </row>
    <row r="24" spans="1:9">
      <c r="A24" s="54" t="s">
        <v>7</v>
      </c>
      <c r="B24" s="55"/>
      <c r="C24" s="55"/>
      <c r="D24" s="55"/>
      <c r="E24" s="55"/>
      <c r="F24" s="55"/>
      <c r="G24" s="55"/>
      <c r="H24" s="55"/>
      <c r="I24" s="57">
        <f t="shared" si="2"/>
        <v>0</v>
      </c>
    </row>
    <row r="25" spans="1:9">
      <c r="A25" s="54" t="s">
        <v>0</v>
      </c>
      <c r="B25" s="55"/>
      <c r="C25" s="55"/>
      <c r="D25" s="55"/>
      <c r="E25" s="55"/>
      <c r="F25" s="55"/>
      <c r="G25" s="55"/>
      <c r="H25" s="55"/>
      <c r="I25" s="57">
        <f t="shared" si="2"/>
        <v>0</v>
      </c>
    </row>
    <row r="26" spans="1:9">
      <c r="A26" s="56" t="s">
        <v>23</v>
      </c>
      <c r="B26" s="55"/>
      <c r="C26" s="55"/>
      <c r="D26" s="55"/>
      <c r="E26" s="55"/>
      <c r="F26" s="55"/>
      <c r="G26" s="55"/>
      <c r="H26" s="55"/>
      <c r="I26" s="57">
        <f t="shared" si="2"/>
        <v>0</v>
      </c>
    </row>
    <row r="27" spans="1:9">
      <c r="A27" s="54" t="s">
        <v>13</v>
      </c>
      <c r="B27" s="55"/>
      <c r="C27" s="55"/>
      <c r="D27" s="55"/>
      <c r="E27" s="55"/>
      <c r="F27" s="55"/>
      <c r="G27" s="55"/>
      <c r="H27" s="55"/>
      <c r="I27" s="57">
        <f t="shared" si="2"/>
        <v>0</v>
      </c>
    </row>
    <row r="28" spans="1:9">
      <c r="A28" s="54" t="s">
        <v>14</v>
      </c>
      <c r="B28" s="55"/>
      <c r="C28" s="55"/>
      <c r="D28" s="55"/>
      <c r="E28" s="55"/>
      <c r="F28" s="55"/>
      <c r="G28" s="55"/>
      <c r="H28" s="55"/>
      <c r="I28" s="57">
        <f t="shared" si="2"/>
        <v>0</v>
      </c>
    </row>
    <row r="29" spans="1:9">
      <c r="A29" s="54" t="s">
        <v>18</v>
      </c>
      <c r="B29" s="55"/>
      <c r="C29" s="55"/>
      <c r="D29" s="55"/>
      <c r="E29" s="55"/>
      <c r="F29" s="55"/>
      <c r="G29" s="55"/>
      <c r="H29" s="55"/>
      <c r="I29" s="57">
        <f t="shared" si="2"/>
        <v>0</v>
      </c>
    </row>
    <row r="30" spans="1:9">
      <c r="A30" s="54" t="s">
        <v>9</v>
      </c>
      <c r="B30" s="55"/>
      <c r="C30" s="55"/>
      <c r="D30" s="55"/>
      <c r="E30" s="55"/>
      <c r="F30" s="55"/>
      <c r="G30" s="55"/>
      <c r="H30" s="55"/>
      <c r="I30" s="57">
        <f t="shared" si="2"/>
        <v>0</v>
      </c>
    </row>
    <row r="31" spans="1:9">
      <c r="A31" s="54" t="s">
        <v>24</v>
      </c>
      <c r="B31" s="55"/>
      <c r="C31" s="55"/>
      <c r="D31" s="55"/>
      <c r="E31" s="55"/>
      <c r="F31" s="55"/>
      <c r="G31" s="55"/>
      <c r="H31" s="55"/>
      <c r="I31" s="57">
        <f t="shared" si="2"/>
        <v>0</v>
      </c>
    </row>
    <row r="32" spans="1:9">
      <c r="A32" s="54" t="s">
        <v>10</v>
      </c>
      <c r="B32" s="55"/>
      <c r="C32" s="55"/>
      <c r="D32" s="55"/>
      <c r="E32" s="55"/>
      <c r="F32" s="55"/>
      <c r="G32" s="55"/>
      <c r="H32" s="55"/>
      <c r="I32" s="57">
        <f t="shared" si="2"/>
        <v>0</v>
      </c>
    </row>
    <row r="33" spans="1:9">
      <c r="A33" s="54" t="s">
        <v>11</v>
      </c>
      <c r="B33" s="55"/>
      <c r="C33" s="55"/>
      <c r="D33" s="55"/>
      <c r="E33" s="55"/>
      <c r="F33" s="55"/>
      <c r="G33" s="55"/>
      <c r="H33" s="55"/>
      <c r="I33" s="57">
        <f t="shared" si="2"/>
        <v>0</v>
      </c>
    </row>
    <row r="34" spans="1:9">
      <c r="A34" s="76" t="s">
        <v>59</v>
      </c>
      <c r="B34" s="77">
        <f t="shared" ref="B34:H34" si="3">SUM(B21:B33)</f>
        <v>0</v>
      </c>
      <c r="C34" s="77">
        <f>SUM(C21:C33)</f>
        <v>0</v>
      </c>
      <c r="D34" s="77">
        <f t="shared" si="3"/>
        <v>0</v>
      </c>
      <c r="E34" s="77">
        <f t="shared" si="3"/>
        <v>0</v>
      </c>
      <c r="F34" s="77">
        <f t="shared" si="3"/>
        <v>0</v>
      </c>
      <c r="G34" s="77">
        <f t="shared" si="3"/>
        <v>0</v>
      </c>
      <c r="H34" s="77">
        <f t="shared" si="3"/>
        <v>0</v>
      </c>
      <c r="I34" s="77">
        <f>SUM(B34:H34)</f>
        <v>0</v>
      </c>
    </row>
    <row r="35" spans="1:9">
      <c r="A35" s="76" t="s">
        <v>60</v>
      </c>
      <c r="B35" s="77">
        <f>B34+B18</f>
        <v>0</v>
      </c>
      <c r="C35" s="77">
        <f t="shared" ref="C35:I35" si="4">C34+C18</f>
        <v>0</v>
      </c>
      <c r="D35" s="77">
        <f t="shared" si="4"/>
        <v>0</v>
      </c>
      <c r="E35" s="77">
        <f t="shared" si="4"/>
        <v>0</v>
      </c>
      <c r="F35" s="77">
        <f t="shared" si="4"/>
        <v>0</v>
      </c>
      <c r="G35" s="77">
        <f t="shared" si="4"/>
        <v>0</v>
      </c>
      <c r="H35" s="77">
        <f t="shared" si="4"/>
        <v>0</v>
      </c>
      <c r="I35" s="77">
        <f t="shared" si="4"/>
        <v>0</v>
      </c>
    </row>
    <row r="36" spans="1:9" s="43" customFormat="1" ht="13.5" thickBot="1">
      <c r="A36" s="72"/>
      <c r="B36" s="68"/>
      <c r="C36" s="68"/>
      <c r="D36" s="68"/>
      <c r="E36" s="68"/>
      <c r="F36" s="68"/>
      <c r="G36" s="68"/>
      <c r="H36" s="68"/>
      <c r="I36" s="69"/>
    </row>
    <row r="37" spans="1:9" s="43" customFormat="1">
      <c r="A37" s="62"/>
      <c r="B37" s="64" t="s">
        <v>5</v>
      </c>
      <c r="C37" s="64" t="s">
        <v>49</v>
      </c>
      <c r="D37" s="64" t="s">
        <v>4</v>
      </c>
      <c r="E37" s="64" t="s">
        <v>2</v>
      </c>
      <c r="F37" s="64" t="s">
        <v>3</v>
      </c>
      <c r="G37" s="64" t="s">
        <v>1</v>
      </c>
      <c r="H37" s="64" t="s">
        <v>25</v>
      </c>
      <c r="I37" s="65" t="s">
        <v>17</v>
      </c>
    </row>
    <row r="38" spans="1:9" s="43" customFormat="1" ht="13.5" thickBot="1">
      <c r="A38" s="61" t="s">
        <v>61</v>
      </c>
      <c r="B38" s="78">
        <f t="shared" ref="B38:I38" si="5">B15-B35</f>
        <v>0</v>
      </c>
      <c r="C38" s="78">
        <f t="shared" si="5"/>
        <v>0</v>
      </c>
      <c r="D38" s="78">
        <f t="shared" si="5"/>
        <v>0</v>
      </c>
      <c r="E38" s="78">
        <f t="shared" si="5"/>
        <v>0</v>
      </c>
      <c r="F38" s="78">
        <f t="shared" si="5"/>
        <v>0</v>
      </c>
      <c r="G38" s="78">
        <f t="shared" si="5"/>
        <v>0</v>
      </c>
      <c r="H38" s="78">
        <f t="shared" si="5"/>
        <v>0</v>
      </c>
      <c r="I38" s="79">
        <f t="shared" si="5"/>
        <v>0</v>
      </c>
    </row>
    <row r="39" spans="1:9" s="43" customFormat="1">
      <c r="A39" s="60"/>
      <c r="B39" s="90"/>
      <c r="C39" s="90"/>
      <c r="D39" s="90"/>
      <c r="E39" s="90"/>
      <c r="F39" s="90"/>
      <c r="G39" s="90"/>
      <c r="H39" s="90"/>
      <c r="I39" s="90"/>
    </row>
    <row r="40" spans="1:9">
      <c r="A40" s="73"/>
      <c r="B40" s="70"/>
      <c r="C40" s="70"/>
      <c r="D40" s="70"/>
      <c r="E40" s="70"/>
      <c r="F40" s="70"/>
      <c r="G40" s="70"/>
      <c r="H40" s="70"/>
      <c r="I40" s="71"/>
    </row>
    <row r="41" spans="1:9" ht="15.75" customHeight="1">
      <c r="C41" s="74"/>
      <c r="D41" s="109" t="s">
        <v>52</v>
      </c>
      <c r="E41" s="110"/>
      <c r="F41" s="110"/>
      <c r="G41" s="110"/>
      <c r="H41" s="74"/>
      <c r="I41" s="74"/>
    </row>
    <row r="42" spans="1:9" ht="12.75" customHeight="1">
      <c r="A42" s="67" t="s">
        <v>51</v>
      </c>
      <c r="B42" s="58"/>
      <c r="C42" s="70"/>
      <c r="D42" s="105" t="s">
        <v>64</v>
      </c>
      <c r="E42" s="106"/>
      <c r="F42" s="107"/>
      <c r="G42" s="81" t="e">
        <f>D9/D4</f>
        <v>#DIV/0!</v>
      </c>
      <c r="H42" s="70"/>
      <c r="I42" s="71"/>
    </row>
    <row r="43" spans="1:9" ht="12.75" customHeight="1">
      <c r="A43" s="59" t="s">
        <v>62</v>
      </c>
      <c r="B43" s="80"/>
      <c r="C43" s="70"/>
      <c r="D43" s="105" t="s">
        <v>53</v>
      </c>
      <c r="E43" s="106"/>
      <c r="F43" s="107"/>
      <c r="G43" s="81" t="e">
        <f>I15/D4</f>
        <v>#DIV/0!</v>
      </c>
      <c r="H43" s="70"/>
      <c r="I43" s="71"/>
    </row>
    <row r="44" spans="1:9" ht="12.75" customHeight="1">
      <c r="A44" s="59" t="s">
        <v>63</v>
      </c>
      <c r="B44" s="80"/>
      <c r="C44" s="70"/>
      <c r="D44" s="105" t="s">
        <v>54</v>
      </c>
      <c r="E44" s="106"/>
      <c r="F44" s="107"/>
      <c r="G44" s="81" t="e">
        <f>I18/D4</f>
        <v>#DIV/0!</v>
      </c>
      <c r="H44" s="70"/>
      <c r="I44" s="71"/>
    </row>
    <row r="45" spans="1:9" ht="12.75" customHeight="1">
      <c r="C45" s="74"/>
      <c r="D45" s="105" t="s">
        <v>55</v>
      </c>
      <c r="E45" s="106"/>
      <c r="F45" s="107"/>
      <c r="G45" s="81" t="e">
        <f>I34/D4</f>
        <v>#DIV/0!</v>
      </c>
      <c r="H45" s="74"/>
      <c r="I45" s="74"/>
    </row>
    <row r="46" spans="1:9" ht="12.75" customHeight="1">
      <c r="A46" t="s">
        <v>50</v>
      </c>
      <c r="C46" s="68"/>
      <c r="D46" s="105" t="s">
        <v>57</v>
      </c>
      <c r="E46" s="106"/>
      <c r="F46" s="107"/>
      <c r="G46" s="81" t="e">
        <f>I34/I18</f>
        <v>#DIV/0!</v>
      </c>
      <c r="H46" s="68"/>
      <c r="I46" s="69"/>
    </row>
    <row r="47" spans="1:9">
      <c r="C47" s="68"/>
      <c r="D47" s="68"/>
      <c r="F47" s="68"/>
      <c r="G47" s="68"/>
      <c r="H47" s="68"/>
      <c r="I47" s="69"/>
    </row>
    <row r="48" spans="1:9">
      <c r="C48" s="68"/>
      <c r="D48" s="68"/>
      <c r="E48" s="68"/>
      <c r="F48" s="68"/>
      <c r="G48" s="68"/>
      <c r="H48" s="68"/>
      <c r="I48" s="69"/>
    </row>
    <row r="49" spans="3:9">
      <c r="C49" s="68"/>
      <c r="D49" s="68"/>
      <c r="E49" s="68"/>
      <c r="F49" s="68"/>
      <c r="G49" s="68"/>
      <c r="H49" s="68"/>
      <c r="I49" s="69"/>
    </row>
    <row r="50" spans="3:9">
      <c r="C50" s="68"/>
      <c r="D50" s="68"/>
      <c r="E50" s="68"/>
      <c r="F50" s="68"/>
      <c r="G50" s="68"/>
      <c r="H50" s="68"/>
      <c r="I50" s="69"/>
    </row>
  </sheetData>
  <mergeCells count="7">
    <mergeCell ref="D46:F46"/>
    <mergeCell ref="A1:I1"/>
    <mergeCell ref="D41:G41"/>
    <mergeCell ref="D42:F42"/>
    <mergeCell ref="D43:F43"/>
    <mergeCell ref="D44:F44"/>
    <mergeCell ref="D45:F45"/>
  </mergeCells>
  <pageMargins left="0.7" right="0.7" top="0.75" bottom="0.75" header="0.3" footer="0.3"/>
  <pageSetup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workbookViewId="0">
      <selection activeCell="A30" sqref="A30"/>
    </sheetView>
  </sheetViews>
  <sheetFormatPr defaultRowHeight="12.75"/>
  <cols>
    <col min="1" max="1" width="43.85546875" customWidth="1"/>
    <col min="2" max="2" width="16.42578125" bestFit="1" customWidth="1"/>
    <col min="3" max="3" width="21" bestFit="1" customWidth="1"/>
    <col min="4" max="4" width="14.85546875" bestFit="1" customWidth="1"/>
    <col min="5" max="9" width="14.5703125" customWidth="1"/>
  </cols>
  <sheetData>
    <row r="1" spans="1:9" ht="23.25">
      <c r="A1" s="108" t="s">
        <v>70</v>
      </c>
      <c r="B1" s="108"/>
      <c r="C1" s="108"/>
      <c r="D1" s="108"/>
      <c r="E1" s="108"/>
      <c r="F1" s="108"/>
      <c r="G1" s="108"/>
      <c r="H1" s="108"/>
      <c r="I1" s="108"/>
    </row>
    <row r="2" spans="1:9" ht="18">
      <c r="A2" s="2"/>
      <c r="B2" s="2"/>
      <c r="C2" s="88" t="s">
        <v>71</v>
      </c>
      <c r="D2" s="89"/>
      <c r="E2" s="2"/>
      <c r="F2" s="2"/>
      <c r="G2" s="2"/>
      <c r="H2" s="2"/>
      <c r="I2" s="2"/>
    </row>
    <row r="3" spans="1:9" s="1" customFormat="1" ht="23.25">
      <c r="A3" s="83"/>
      <c r="B3" s="83"/>
      <c r="C3" s="88" t="s">
        <v>72</v>
      </c>
      <c r="D3" s="89"/>
      <c r="E3" s="84"/>
      <c r="F3" s="84"/>
      <c r="G3" s="84"/>
      <c r="H3" s="84"/>
      <c r="I3" s="83"/>
    </row>
    <row r="4" spans="1:9" s="1" customFormat="1" ht="23.25">
      <c r="A4" s="83"/>
      <c r="B4" s="83"/>
      <c r="C4" s="82" t="s">
        <v>45</v>
      </c>
      <c r="D4" s="85"/>
      <c r="E4" s="84"/>
      <c r="F4" s="84"/>
      <c r="G4" s="84"/>
      <c r="H4" s="84"/>
      <c r="I4" s="83"/>
    </row>
    <row r="5" spans="1:9">
      <c r="A5" s="4" t="s">
        <v>22</v>
      </c>
      <c r="B5" s="70"/>
      <c r="C5" s="70"/>
      <c r="D5" s="70"/>
      <c r="E5" s="70"/>
      <c r="F5" s="70"/>
      <c r="G5" s="70"/>
      <c r="H5" s="70"/>
      <c r="I5" s="2"/>
    </row>
    <row r="6" spans="1:9">
      <c r="A6" s="2"/>
      <c r="B6" s="70"/>
      <c r="C6" s="70"/>
      <c r="D6" s="70"/>
      <c r="E6" s="70"/>
      <c r="F6" s="70"/>
      <c r="G6" s="70"/>
      <c r="H6" s="70"/>
      <c r="I6" s="2"/>
    </row>
    <row r="7" spans="1:9">
      <c r="A7" s="66" t="s">
        <v>46</v>
      </c>
      <c r="B7" s="49" t="s">
        <v>65</v>
      </c>
      <c r="C7" s="49" t="s">
        <v>66</v>
      </c>
      <c r="D7" s="49" t="s">
        <v>67</v>
      </c>
      <c r="E7" s="86"/>
      <c r="F7" s="87"/>
      <c r="G7" s="86"/>
      <c r="H7" s="86"/>
      <c r="I7" s="86"/>
    </row>
    <row r="8" spans="1:9">
      <c r="A8" s="50" t="s">
        <v>48</v>
      </c>
      <c r="B8" s="51"/>
      <c r="C8" s="51"/>
      <c r="D8" s="51">
        <f>B8-C8</f>
        <v>0</v>
      </c>
      <c r="E8" s="68"/>
      <c r="F8" s="69"/>
      <c r="G8" s="68"/>
      <c r="H8" s="68"/>
      <c r="I8" s="63"/>
    </row>
    <row r="9" spans="1:9">
      <c r="A9" s="50" t="s">
        <v>47</v>
      </c>
      <c r="B9" s="51"/>
      <c r="C9" s="51"/>
      <c r="D9" s="51">
        <f>B9-C9</f>
        <v>0</v>
      </c>
      <c r="E9" s="68"/>
      <c r="F9" s="68"/>
      <c r="G9" s="68"/>
      <c r="H9" s="68"/>
      <c r="I9" s="63"/>
    </row>
    <row r="10" spans="1:9">
      <c r="A10" s="2"/>
      <c r="B10" s="70"/>
      <c r="C10" s="70"/>
      <c r="D10" s="70"/>
      <c r="E10" s="70"/>
      <c r="F10" s="70"/>
      <c r="G10" s="70"/>
      <c r="H10" s="70"/>
      <c r="I10" s="2"/>
    </row>
    <row r="11" spans="1:9">
      <c r="A11" s="38" t="s">
        <v>68</v>
      </c>
      <c r="B11" s="39" t="s">
        <v>76</v>
      </c>
      <c r="C11" s="39" t="s">
        <v>49</v>
      </c>
      <c r="D11" s="39" t="s">
        <v>4</v>
      </c>
      <c r="E11" s="39" t="s">
        <v>2</v>
      </c>
      <c r="F11" s="39" t="s">
        <v>3</v>
      </c>
      <c r="G11" s="39" t="s">
        <v>1</v>
      </c>
      <c r="H11" s="39" t="s">
        <v>25</v>
      </c>
      <c r="I11" s="39" t="s">
        <v>17</v>
      </c>
    </row>
    <row r="12" spans="1:9">
      <c r="A12" s="41" t="s">
        <v>12</v>
      </c>
      <c r="B12" s="42"/>
      <c r="C12" s="42"/>
      <c r="D12" s="42"/>
      <c r="E12" s="42"/>
      <c r="F12" s="42"/>
      <c r="G12" s="42"/>
      <c r="H12" s="42"/>
      <c r="I12" s="42">
        <f>SUM(B12:H12)</f>
        <v>0</v>
      </c>
    </row>
    <row r="13" spans="1:9">
      <c r="A13" s="41" t="s">
        <v>15</v>
      </c>
      <c r="B13" s="42"/>
      <c r="C13" s="42"/>
      <c r="D13" s="42"/>
      <c r="E13" s="42"/>
      <c r="F13" s="42"/>
      <c r="G13" s="42"/>
      <c r="H13" s="42"/>
      <c r="I13" s="42">
        <f t="shared" ref="I13:I14" si="0">SUM(B13:H13)</f>
        <v>0</v>
      </c>
    </row>
    <row r="14" spans="1:9">
      <c r="A14" s="41" t="s">
        <v>16</v>
      </c>
      <c r="B14" s="42"/>
      <c r="C14" s="42"/>
      <c r="D14" s="42"/>
      <c r="E14" s="42"/>
      <c r="F14" s="42"/>
      <c r="G14" s="42"/>
      <c r="H14" s="42"/>
      <c r="I14" s="42">
        <f t="shared" si="0"/>
        <v>0</v>
      </c>
    </row>
    <row r="15" spans="1:9">
      <c r="A15" s="40" t="s">
        <v>56</v>
      </c>
      <c r="B15" s="48">
        <f t="shared" ref="B15:H15" si="1">SUM(B12:B14)</f>
        <v>0</v>
      </c>
      <c r="C15" s="48">
        <f t="shared" si="1"/>
        <v>0</v>
      </c>
      <c r="D15" s="48">
        <f>SUM(D12:D14)</f>
        <v>0</v>
      </c>
      <c r="E15" s="48">
        <f t="shared" si="1"/>
        <v>0</v>
      </c>
      <c r="F15" s="48">
        <f t="shared" si="1"/>
        <v>0</v>
      </c>
      <c r="G15" s="48">
        <f t="shared" si="1"/>
        <v>0</v>
      </c>
      <c r="H15" s="48">
        <f t="shared" si="1"/>
        <v>0</v>
      </c>
      <c r="I15" s="48">
        <f>SUM(B15:H15)</f>
        <v>0</v>
      </c>
    </row>
    <row r="16" spans="1:9" s="43" customFormat="1">
      <c r="A16" s="63"/>
      <c r="B16" s="68"/>
      <c r="C16" s="68"/>
      <c r="D16" s="68"/>
      <c r="E16" s="68"/>
      <c r="F16" s="68"/>
      <c r="G16" s="68"/>
      <c r="H16" s="68"/>
      <c r="I16" s="69"/>
    </row>
    <row r="17" spans="1:9" s="43" customFormat="1">
      <c r="A17" s="44" t="s">
        <v>69</v>
      </c>
      <c r="B17" s="45" t="s">
        <v>76</v>
      </c>
      <c r="C17" s="45" t="s">
        <v>49</v>
      </c>
      <c r="D17" s="45" t="s">
        <v>4</v>
      </c>
      <c r="E17" s="45" t="s">
        <v>2</v>
      </c>
      <c r="F17" s="45" t="s">
        <v>3</v>
      </c>
      <c r="G17" s="45" t="s">
        <v>1</v>
      </c>
      <c r="H17" s="45" t="s">
        <v>25</v>
      </c>
      <c r="I17" s="45" t="s">
        <v>17</v>
      </c>
    </row>
    <row r="18" spans="1:9" s="43" customFormat="1">
      <c r="A18" s="75" t="s">
        <v>21</v>
      </c>
      <c r="B18" s="46"/>
      <c r="C18" s="46"/>
      <c r="D18" s="46"/>
      <c r="E18" s="46"/>
      <c r="F18" s="46"/>
      <c r="G18" s="46"/>
      <c r="H18" s="46"/>
      <c r="I18" s="47">
        <f>SUM(B18:H18)</f>
        <v>0</v>
      </c>
    </row>
    <row r="19" spans="1:9">
      <c r="A19" s="2"/>
      <c r="B19" s="70"/>
      <c r="C19" s="70"/>
      <c r="D19" s="70"/>
      <c r="E19" s="70"/>
      <c r="F19" s="70"/>
      <c r="G19" s="70"/>
      <c r="H19" s="70"/>
      <c r="I19" s="71"/>
    </row>
    <row r="20" spans="1:9">
      <c r="A20" s="52" t="s">
        <v>58</v>
      </c>
      <c r="B20" s="53" t="s">
        <v>76</v>
      </c>
      <c r="C20" s="53" t="s">
        <v>49</v>
      </c>
      <c r="D20" s="53" t="s">
        <v>4</v>
      </c>
      <c r="E20" s="53" t="s">
        <v>2</v>
      </c>
      <c r="F20" s="53" t="s">
        <v>3</v>
      </c>
      <c r="G20" s="53" t="s">
        <v>1</v>
      </c>
      <c r="H20" s="53" t="s">
        <v>25</v>
      </c>
      <c r="I20" s="53" t="s">
        <v>17</v>
      </c>
    </row>
    <row r="21" spans="1:9">
      <c r="A21" s="54" t="s">
        <v>6</v>
      </c>
      <c r="B21" s="55"/>
      <c r="C21" s="55"/>
      <c r="D21" s="55"/>
      <c r="E21" s="55"/>
      <c r="F21" s="55"/>
      <c r="G21" s="55"/>
      <c r="H21" s="55"/>
      <c r="I21" s="57">
        <f>SUM(B21:H21)</f>
        <v>0</v>
      </c>
    </row>
    <row r="22" spans="1:9">
      <c r="A22" s="54" t="s">
        <v>19</v>
      </c>
      <c r="B22" s="55"/>
      <c r="C22" s="55"/>
      <c r="D22" s="55"/>
      <c r="E22" s="55"/>
      <c r="F22" s="55"/>
      <c r="G22" s="55"/>
      <c r="H22" s="55"/>
      <c r="I22" s="57">
        <f t="shared" ref="I22:I33" si="2">SUM(B22:H22)</f>
        <v>0</v>
      </c>
    </row>
    <row r="23" spans="1:9">
      <c r="A23" s="54" t="s">
        <v>8</v>
      </c>
      <c r="B23" s="55"/>
      <c r="C23" s="55"/>
      <c r="D23" s="55"/>
      <c r="E23" s="55"/>
      <c r="F23" s="55"/>
      <c r="G23" s="55"/>
      <c r="H23" s="55"/>
      <c r="I23" s="57">
        <f t="shared" si="2"/>
        <v>0</v>
      </c>
    </row>
    <row r="24" spans="1:9">
      <c r="A24" s="54" t="s">
        <v>7</v>
      </c>
      <c r="B24" s="55"/>
      <c r="C24" s="55"/>
      <c r="D24" s="55"/>
      <c r="E24" s="55"/>
      <c r="F24" s="55"/>
      <c r="G24" s="55"/>
      <c r="H24" s="55"/>
      <c r="I24" s="57">
        <f t="shared" si="2"/>
        <v>0</v>
      </c>
    </row>
    <row r="25" spans="1:9">
      <c r="A25" s="54" t="s">
        <v>0</v>
      </c>
      <c r="B25" s="55"/>
      <c r="C25" s="55"/>
      <c r="D25" s="55"/>
      <c r="E25" s="55"/>
      <c r="F25" s="55"/>
      <c r="G25" s="55"/>
      <c r="H25" s="55"/>
      <c r="I25" s="57">
        <f t="shared" si="2"/>
        <v>0</v>
      </c>
    </row>
    <row r="26" spans="1:9">
      <c r="A26" s="56" t="s">
        <v>23</v>
      </c>
      <c r="B26" s="55"/>
      <c r="C26" s="55"/>
      <c r="D26" s="55"/>
      <c r="E26" s="55"/>
      <c r="F26" s="55"/>
      <c r="G26" s="55"/>
      <c r="H26" s="55"/>
      <c r="I26" s="57">
        <f t="shared" si="2"/>
        <v>0</v>
      </c>
    </row>
    <row r="27" spans="1:9">
      <c r="A27" s="54" t="s">
        <v>13</v>
      </c>
      <c r="B27" s="55"/>
      <c r="C27" s="55"/>
      <c r="D27" s="55"/>
      <c r="E27" s="55"/>
      <c r="F27" s="55"/>
      <c r="G27" s="55"/>
      <c r="H27" s="55"/>
      <c r="I27" s="57">
        <f t="shared" si="2"/>
        <v>0</v>
      </c>
    </row>
    <row r="28" spans="1:9">
      <c r="A28" s="54" t="s">
        <v>14</v>
      </c>
      <c r="B28" s="55"/>
      <c r="C28" s="55"/>
      <c r="D28" s="55"/>
      <c r="E28" s="55"/>
      <c r="F28" s="55"/>
      <c r="G28" s="55"/>
      <c r="H28" s="55"/>
      <c r="I28" s="57">
        <f t="shared" si="2"/>
        <v>0</v>
      </c>
    </row>
    <row r="29" spans="1:9">
      <c r="A29" s="54" t="s">
        <v>18</v>
      </c>
      <c r="B29" s="55"/>
      <c r="C29" s="55"/>
      <c r="D29" s="55"/>
      <c r="E29" s="55"/>
      <c r="F29" s="55"/>
      <c r="G29" s="55"/>
      <c r="H29" s="55"/>
      <c r="I29" s="57">
        <f t="shared" si="2"/>
        <v>0</v>
      </c>
    </row>
    <row r="30" spans="1:9">
      <c r="A30" s="54" t="s">
        <v>9</v>
      </c>
      <c r="B30" s="55"/>
      <c r="C30" s="55"/>
      <c r="D30" s="55"/>
      <c r="E30" s="55"/>
      <c r="F30" s="55"/>
      <c r="G30" s="55"/>
      <c r="H30" s="55"/>
      <c r="I30" s="57">
        <f t="shared" si="2"/>
        <v>0</v>
      </c>
    </row>
    <row r="31" spans="1:9">
      <c r="A31" s="54" t="s">
        <v>24</v>
      </c>
      <c r="B31" s="55"/>
      <c r="C31" s="55"/>
      <c r="D31" s="55"/>
      <c r="E31" s="55"/>
      <c r="F31" s="55"/>
      <c r="G31" s="55"/>
      <c r="H31" s="55"/>
      <c r="I31" s="57">
        <f t="shared" si="2"/>
        <v>0</v>
      </c>
    </row>
    <row r="32" spans="1:9">
      <c r="A32" s="54" t="s">
        <v>10</v>
      </c>
      <c r="B32" s="55"/>
      <c r="C32" s="55"/>
      <c r="D32" s="55"/>
      <c r="E32" s="55"/>
      <c r="F32" s="55"/>
      <c r="G32" s="55"/>
      <c r="H32" s="55"/>
      <c r="I32" s="57">
        <f t="shared" si="2"/>
        <v>0</v>
      </c>
    </row>
    <row r="33" spans="1:9">
      <c r="A33" s="54" t="s">
        <v>11</v>
      </c>
      <c r="B33" s="55"/>
      <c r="C33" s="55"/>
      <c r="D33" s="55"/>
      <c r="E33" s="55"/>
      <c r="F33" s="55"/>
      <c r="G33" s="55"/>
      <c r="H33" s="55"/>
      <c r="I33" s="57">
        <f t="shared" si="2"/>
        <v>0</v>
      </c>
    </row>
    <row r="34" spans="1:9">
      <c r="A34" s="76" t="s">
        <v>59</v>
      </c>
      <c r="B34" s="77">
        <f t="shared" ref="B34:H34" si="3">SUM(B21:B33)</f>
        <v>0</v>
      </c>
      <c r="C34" s="77">
        <f>SUM(C21:C33)</f>
        <v>0</v>
      </c>
      <c r="D34" s="77">
        <f t="shared" si="3"/>
        <v>0</v>
      </c>
      <c r="E34" s="77">
        <f t="shared" si="3"/>
        <v>0</v>
      </c>
      <c r="F34" s="77">
        <f t="shared" si="3"/>
        <v>0</v>
      </c>
      <c r="G34" s="77">
        <f t="shared" si="3"/>
        <v>0</v>
      </c>
      <c r="H34" s="77">
        <f t="shared" si="3"/>
        <v>0</v>
      </c>
      <c r="I34" s="77">
        <f>SUM(B34:H34)</f>
        <v>0</v>
      </c>
    </row>
    <row r="35" spans="1:9">
      <c r="A35" s="76" t="s">
        <v>60</v>
      </c>
      <c r="B35" s="77">
        <f>B34+B18</f>
        <v>0</v>
      </c>
      <c r="C35" s="77">
        <f t="shared" ref="C35:I35" si="4">C34+C18</f>
        <v>0</v>
      </c>
      <c r="D35" s="77">
        <f t="shared" si="4"/>
        <v>0</v>
      </c>
      <c r="E35" s="77">
        <f t="shared" si="4"/>
        <v>0</v>
      </c>
      <c r="F35" s="77">
        <f t="shared" si="4"/>
        <v>0</v>
      </c>
      <c r="G35" s="77">
        <f t="shared" si="4"/>
        <v>0</v>
      </c>
      <c r="H35" s="77">
        <f t="shared" si="4"/>
        <v>0</v>
      </c>
      <c r="I35" s="77">
        <f t="shared" si="4"/>
        <v>0</v>
      </c>
    </row>
    <row r="36" spans="1:9" s="43" customFormat="1" ht="13.5" thickBot="1">
      <c r="A36" s="72"/>
      <c r="B36" s="68"/>
      <c r="C36" s="68"/>
      <c r="D36" s="68"/>
      <c r="E36" s="68"/>
      <c r="F36" s="68"/>
      <c r="G36" s="68"/>
      <c r="H36" s="68"/>
      <c r="I36" s="69"/>
    </row>
    <row r="37" spans="1:9" s="43" customFormat="1">
      <c r="A37" s="62"/>
      <c r="B37" s="64" t="s">
        <v>5</v>
      </c>
      <c r="C37" s="64" t="s">
        <v>49</v>
      </c>
      <c r="D37" s="64" t="s">
        <v>4</v>
      </c>
      <c r="E37" s="64" t="s">
        <v>2</v>
      </c>
      <c r="F37" s="64" t="s">
        <v>3</v>
      </c>
      <c r="G37" s="64" t="s">
        <v>1</v>
      </c>
      <c r="H37" s="64" t="s">
        <v>25</v>
      </c>
      <c r="I37" s="65" t="s">
        <v>17</v>
      </c>
    </row>
    <row r="38" spans="1:9" s="43" customFormat="1" ht="13.5" thickBot="1">
      <c r="A38" s="61" t="s">
        <v>61</v>
      </c>
      <c r="B38" s="78">
        <f t="shared" ref="B38:I38" si="5">B15-B35</f>
        <v>0</v>
      </c>
      <c r="C38" s="78">
        <f t="shared" si="5"/>
        <v>0</v>
      </c>
      <c r="D38" s="78">
        <f t="shared" si="5"/>
        <v>0</v>
      </c>
      <c r="E38" s="78">
        <f t="shared" si="5"/>
        <v>0</v>
      </c>
      <c r="F38" s="78">
        <f t="shared" si="5"/>
        <v>0</v>
      </c>
      <c r="G38" s="78">
        <f t="shared" si="5"/>
        <v>0</v>
      </c>
      <c r="H38" s="78">
        <f t="shared" si="5"/>
        <v>0</v>
      </c>
      <c r="I38" s="79">
        <f t="shared" si="5"/>
        <v>0</v>
      </c>
    </row>
    <row r="39" spans="1:9" s="43" customFormat="1">
      <c r="A39" s="60"/>
      <c r="B39" s="90"/>
      <c r="C39" s="90"/>
      <c r="D39" s="90"/>
      <c r="E39" s="90"/>
      <c r="F39" s="90"/>
      <c r="G39" s="90"/>
      <c r="H39" s="90"/>
      <c r="I39" s="90"/>
    </row>
    <row r="40" spans="1:9">
      <c r="A40" s="73"/>
      <c r="B40" s="70"/>
      <c r="C40" s="70"/>
      <c r="D40" s="70"/>
      <c r="E40" s="70"/>
      <c r="F40" s="70"/>
      <c r="G40" s="70"/>
      <c r="H40" s="70"/>
      <c r="I40" s="71"/>
    </row>
    <row r="41" spans="1:9" ht="15.75" customHeight="1">
      <c r="C41" s="74"/>
      <c r="D41" s="109" t="s">
        <v>52</v>
      </c>
      <c r="E41" s="110"/>
      <c r="F41" s="110"/>
      <c r="G41" s="110"/>
      <c r="H41" s="74"/>
      <c r="I41" s="74"/>
    </row>
    <row r="42" spans="1:9" ht="12.75" customHeight="1">
      <c r="A42" s="67" t="s">
        <v>51</v>
      </c>
      <c r="B42" s="58"/>
      <c r="C42" s="70"/>
      <c r="D42" s="105" t="s">
        <v>64</v>
      </c>
      <c r="E42" s="106"/>
      <c r="F42" s="107"/>
      <c r="G42" s="81" t="e">
        <f>D9/D4</f>
        <v>#DIV/0!</v>
      </c>
      <c r="H42" s="70"/>
      <c r="I42" s="71"/>
    </row>
    <row r="43" spans="1:9" ht="12.75" customHeight="1">
      <c r="A43" s="59" t="s">
        <v>62</v>
      </c>
      <c r="B43" s="80"/>
      <c r="C43" s="70"/>
      <c r="D43" s="105" t="s">
        <v>53</v>
      </c>
      <c r="E43" s="106"/>
      <c r="F43" s="107"/>
      <c r="G43" s="81" t="e">
        <f>I15/D4</f>
        <v>#DIV/0!</v>
      </c>
      <c r="H43" s="70"/>
      <c r="I43" s="71"/>
    </row>
    <row r="44" spans="1:9" ht="12.75" customHeight="1">
      <c r="A44" s="59" t="s">
        <v>63</v>
      </c>
      <c r="B44" s="80"/>
      <c r="C44" s="70"/>
      <c r="D44" s="105" t="s">
        <v>54</v>
      </c>
      <c r="E44" s="106"/>
      <c r="F44" s="107"/>
      <c r="G44" s="81" t="e">
        <f>I18/D4</f>
        <v>#DIV/0!</v>
      </c>
      <c r="H44" s="70"/>
      <c r="I44" s="71"/>
    </row>
    <row r="45" spans="1:9" ht="12.75" customHeight="1">
      <c r="C45" s="74"/>
      <c r="D45" s="105" t="s">
        <v>55</v>
      </c>
      <c r="E45" s="106"/>
      <c r="F45" s="107"/>
      <c r="G45" s="81" t="e">
        <f>I34/D4</f>
        <v>#DIV/0!</v>
      </c>
      <c r="H45" s="74"/>
      <c r="I45" s="74"/>
    </row>
    <row r="46" spans="1:9" ht="12.75" customHeight="1">
      <c r="A46" t="s">
        <v>50</v>
      </c>
      <c r="C46" s="68"/>
      <c r="D46" s="105" t="s">
        <v>57</v>
      </c>
      <c r="E46" s="106"/>
      <c r="F46" s="107"/>
      <c r="G46" s="81" t="e">
        <f>I34/I18</f>
        <v>#DIV/0!</v>
      </c>
      <c r="H46" s="68"/>
      <c r="I46" s="69"/>
    </row>
    <row r="47" spans="1:9">
      <c r="C47" s="68"/>
      <c r="D47" s="68"/>
      <c r="F47" s="68"/>
      <c r="G47" s="68"/>
      <c r="H47" s="68"/>
      <c r="I47" s="69"/>
    </row>
    <row r="48" spans="1:9">
      <c r="C48" s="68"/>
      <c r="D48" s="68"/>
      <c r="E48" s="68"/>
      <c r="F48" s="68"/>
      <c r="G48" s="68"/>
      <c r="H48" s="68"/>
      <c r="I48" s="69"/>
    </row>
    <row r="49" spans="3:9">
      <c r="C49" s="68"/>
      <c r="D49" s="68"/>
      <c r="E49" s="68"/>
      <c r="F49" s="68"/>
      <c r="G49" s="68"/>
      <c r="H49" s="68"/>
      <c r="I49" s="69"/>
    </row>
    <row r="50" spans="3:9">
      <c r="C50" s="68"/>
      <c r="D50" s="68"/>
      <c r="E50" s="68"/>
      <c r="F50" s="68"/>
      <c r="G50" s="68"/>
      <c r="H50" s="68"/>
      <c r="I50" s="69"/>
    </row>
  </sheetData>
  <mergeCells count="7">
    <mergeCell ref="D46:F46"/>
    <mergeCell ref="A1:I1"/>
    <mergeCell ref="D41:G41"/>
    <mergeCell ref="D42:F42"/>
    <mergeCell ref="D43:F43"/>
    <mergeCell ref="D44:F44"/>
    <mergeCell ref="D45:F45"/>
  </mergeCells>
  <pageMargins left="0.7" right="0.7" top="0.75" bottom="0.75" header="0.3" footer="0.3"/>
  <pageSetup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workbookViewId="0">
      <selection activeCell="A30" sqref="A30"/>
    </sheetView>
  </sheetViews>
  <sheetFormatPr defaultRowHeight="12.75"/>
  <cols>
    <col min="1" max="1" width="43.85546875" customWidth="1"/>
    <col min="2" max="2" width="16.42578125" bestFit="1" customWidth="1"/>
    <col min="3" max="3" width="21" bestFit="1" customWidth="1"/>
    <col min="4" max="4" width="14.85546875" bestFit="1" customWidth="1"/>
    <col min="5" max="9" width="14.5703125" customWidth="1"/>
  </cols>
  <sheetData>
    <row r="1" spans="1:9" ht="23.25">
      <c r="A1" s="108" t="s">
        <v>70</v>
      </c>
      <c r="B1" s="108"/>
      <c r="C1" s="108"/>
      <c r="D1" s="108"/>
      <c r="E1" s="108"/>
      <c r="F1" s="108"/>
      <c r="G1" s="108"/>
      <c r="H1" s="108"/>
      <c r="I1" s="108"/>
    </row>
    <row r="2" spans="1:9" ht="18">
      <c r="A2" s="2"/>
      <c r="B2" s="2"/>
      <c r="C2" s="88" t="s">
        <v>71</v>
      </c>
      <c r="D2" s="89"/>
      <c r="E2" s="2"/>
      <c r="F2" s="2"/>
      <c r="G2" s="2"/>
      <c r="H2" s="2"/>
      <c r="I2" s="2"/>
    </row>
    <row r="3" spans="1:9" s="1" customFormat="1" ht="23.25">
      <c r="A3" s="83"/>
      <c r="B3" s="83"/>
      <c r="C3" s="88" t="s">
        <v>72</v>
      </c>
      <c r="D3" s="89"/>
      <c r="E3" s="84"/>
      <c r="F3" s="84"/>
      <c r="G3" s="84"/>
      <c r="H3" s="84"/>
      <c r="I3" s="83"/>
    </row>
    <row r="4" spans="1:9" s="1" customFormat="1" ht="23.25">
      <c r="A4" s="83"/>
      <c r="B4" s="83"/>
      <c r="C4" s="82" t="s">
        <v>45</v>
      </c>
      <c r="D4" s="85"/>
      <c r="E4" s="84"/>
      <c r="F4" s="84"/>
      <c r="G4" s="84"/>
      <c r="H4" s="84"/>
      <c r="I4" s="83"/>
    </row>
    <row r="5" spans="1:9">
      <c r="A5" s="4" t="s">
        <v>22</v>
      </c>
      <c r="B5" s="70"/>
      <c r="C5" s="70"/>
      <c r="D5" s="70"/>
      <c r="E5" s="70"/>
      <c r="F5" s="70"/>
      <c r="G5" s="70"/>
      <c r="H5" s="70"/>
      <c r="I5" s="2"/>
    </row>
    <row r="6" spans="1:9">
      <c r="A6" s="2"/>
      <c r="B6" s="70"/>
      <c r="C6" s="70"/>
      <c r="D6" s="70"/>
      <c r="E6" s="70"/>
      <c r="F6" s="70"/>
      <c r="G6" s="70"/>
      <c r="H6" s="70"/>
      <c r="I6" s="2"/>
    </row>
    <row r="7" spans="1:9">
      <c r="A7" s="66" t="s">
        <v>46</v>
      </c>
      <c r="B7" s="49" t="s">
        <v>65</v>
      </c>
      <c r="C7" s="49" t="s">
        <v>66</v>
      </c>
      <c r="D7" s="49" t="s">
        <v>67</v>
      </c>
      <c r="E7" s="86"/>
      <c r="F7" s="87"/>
      <c r="G7" s="86"/>
      <c r="H7" s="86"/>
      <c r="I7" s="86"/>
    </row>
    <row r="8" spans="1:9">
      <c r="A8" s="50" t="s">
        <v>48</v>
      </c>
      <c r="B8" s="51"/>
      <c r="C8" s="51"/>
      <c r="D8" s="51">
        <f>B8-C8</f>
        <v>0</v>
      </c>
      <c r="E8" s="68"/>
      <c r="F8" s="69"/>
      <c r="G8" s="68"/>
      <c r="H8" s="68"/>
      <c r="I8" s="63"/>
    </row>
    <row r="9" spans="1:9">
      <c r="A9" s="50" t="s">
        <v>47</v>
      </c>
      <c r="B9" s="51"/>
      <c r="C9" s="51"/>
      <c r="D9" s="51">
        <f>B9-C9</f>
        <v>0</v>
      </c>
      <c r="E9" s="68"/>
      <c r="F9" s="68"/>
      <c r="G9" s="68"/>
      <c r="H9" s="68"/>
      <c r="I9" s="63"/>
    </row>
    <row r="10" spans="1:9">
      <c r="A10" s="2"/>
      <c r="B10" s="70"/>
      <c r="C10" s="70"/>
      <c r="D10" s="70"/>
      <c r="E10" s="70"/>
      <c r="F10" s="70"/>
      <c r="G10" s="70"/>
      <c r="H10" s="70"/>
      <c r="I10" s="2"/>
    </row>
    <row r="11" spans="1:9">
      <c r="A11" s="38" t="s">
        <v>68</v>
      </c>
      <c r="B11" s="39" t="s">
        <v>76</v>
      </c>
      <c r="C11" s="39" t="s">
        <v>49</v>
      </c>
      <c r="D11" s="39" t="s">
        <v>4</v>
      </c>
      <c r="E11" s="39" t="s">
        <v>2</v>
      </c>
      <c r="F11" s="39" t="s">
        <v>3</v>
      </c>
      <c r="G11" s="39" t="s">
        <v>1</v>
      </c>
      <c r="H11" s="39" t="s">
        <v>25</v>
      </c>
      <c r="I11" s="39" t="s">
        <v>17</v>
      </c>
    </row>
    <row r="12" spans="1:9">
      <c r="A12" s="41" t="s">
        <v>12</v>
      </c>
      <c r="B12" s="42"/>
      <c r="C12" s="42"/>
      <c r="D12" s="42"/>
      <c r="E12" s="42"/>
      <c r="F12" s="42"/>
      <c r="G12" s="42"/>
      <c r="H12" s="42"/>
      <c r="I12" s="42">
        <f>SUM(B12:H12)</f>
        <v>0</v>
      </c>
    </row>
    <row r="13" spans="1:9">
      <c r="A13" s="41" t="s">
        <v>15</v>
      </c>
      <c r="B13" s="42"/>
      <c r="C13" s="42"/>
      <c r="D13" s="42"/>
      <c r="E13" s="42"/>
      <c r="F13" s="42"/>
      <c r="G13" s="42"/>
      <c r="H13" s="42"/>
      <c r="I13" s="42">
        <f t="shared" ref="I13:I14" si="0">SUM(B13:H13)</f>
        <v>0</v>
      </c>
    </row>
    <row r="14" spans="1:9">
      <c r="A14" s="41" t="s">
        <v>16</v>
      </c>
      <c r="B14" s="42"/>
      <c r="C14" s="42"/>
      <c r="D14" s="42"/>
      <c r="E14" s="42"/>
      <c r="F14" s="42"/>
      <c r="G14" s="42"/>
      <c r="H14" s="42"/>
      <c r="I14" s="42">
        <f t="shared" si="0"/>
        <v>0</v>
      </c>
    </row>
    <row r="15" spans="1:9">
      <c r="A15" s="40" t="s">
        <v>56</v>
      </c>
      <c r="B15" s="48">
        <f t="shared" ref="B15:H15" si="1">SUM(B12:B14)</f>
        <v>0</v>
      </c>
      <c r="C15" s="48">
        <f t="shared" si="1"/>
        <v>0</v>
      </c>
      <c r="D15" s="48">
        <f>SUM(D12:D14)</f>
        <v>0</v>
      </c>
      <c r="E15" s="48">
        <f t="shared" si="1"/>
        <v>0</v>
      </c>
      <c r="F15" s="48">
        <f t="shared" si="1"/>
        <v>0</v>
      </c>
      <c r="G15" s="48">
        <f t="shared" si="1"/>
        <v>0</v>
      </c>
      <c r="H15" s="48">
        <f t="shared" si="1"/>
        <v>0</v>
      </c>
      <c r="I15" s="48">
        <f>SUM(B15:H15)</f>
        <v>0</v>
      </c>
    </row>
    <row r="16" spans="1:9" s="43" customFormat="1">
      <c r="A16" s="63"/>
      <c r="B16" s="68"/>
      <c r="C16" s="68"/>
      <c r="D16" s="68"/>
      <c r="E16" s="68"/>
      <c r="F16" s="68"/>
      <c r="G16" s="68"/>
      <c r="H16" s="68"/>
      <c r="I16" s="69"/>
    </row>
    <row r="17" spans="1:9" s="43" customFormat="1">
      <c r="A17" s="44" t="s">
        <v>69</v>
      </c>
      <c r="B17" s="45" t="s">
        <v>76</v>
      </c>
      <c r="C17" s="45" t="s">
        <v>49</v>
      </c>
      <c r="D17" s="45" t="s">
        <v>4</v>
      </c>
      <c r="E17" s="45" t="s">
        <v>2</v>
      </c>
      <c r="F17" s="45" t="s">
        <v>3</v>
      </c>
      <c r="G17" s="45" t="s">
        <v>1</v>
      </c>
      <c r="H17" s="45" t="s">
        <v>25</v>
      </c>
      <c r="I17" s="45" t="s">
        <v>17</v>
      </c>
    </row>
    <row r="18" spans="1:9" s="43" customFormat="1">
      <c r="A18" s="75" t="s">
        <v>21</v>
      </c>
      <c r="B18" s="46"/>
      <c r="C18" s="46"/>
      <c r="D18" s="46"/>
      <c r="E18" s="46"/>
      <c r="F18" s="46"/>
      <c r="G18" s="46"/>
      <c r="H18" s="46"/>
      <c r="I18" s="47">
        <f>SUM(B18:H18)</f>
        <v>0</v>
      </c>
    </row>
    <row r="19" spans="1:9">
      <c r="A19" s="2"/>
      <c r="B19" s="70"/>
      <c r="C19" s="70"/>
      <c r="D19" s="70"/>
      <c r="E19" s="70"/>
      <c r="F19" s="70"/>
      <c r="G19" s="70"/>
      <c r="H19" s="70"/>
      <c r="I19" s="71"/>
    </row>
    <row r="20" spans="1:9">
      <c r="A20" s="52" t="s">
        <v>58</v>
      </c>
      <c r="B20" s="53" t="s">
        <v>76</v>
      </c>
      <c r="C20" s="53" t="s">
        <v>49</v>
      </c>
      <c r="D20" s="53" t="s">
        <v>4</v>
      </c>
      <c r="E20" s="53" t="s">
        <v>2</v>
      </c>
      <c r="F20" s="53" t="s">
        <v>3</v>
      </c>
      <c r="G20" s="53" t="s">
        <v>1</v>
      </c>
      <c r="H20" s="53" t="s">
        <v>25</v>
      </c>
      <c r="I20" s="53" t="s">
        <v>17</v>
      </c>
    </row>
    <row r="21" spans="1:9">
      <c r="A21" s="54" t="s">
        <v>6</v>
      </c>
      <c r="B21" s="55"/>
      <c r="C21" s="55"/>
      <c r="D21" s="55"/>
      <c r="E21" s="55"/>
      <c r="F21" s="55"/>
      <c r="G21" s="55"/>
      <c r="H21" s="55"/>
      <c r="I21" s="57">
        <f>SUM(B21:H21)</f>
        <v>0</v>
      </c>
    </row>
    <row r="22" spans="1:9">
      <c r="A22" s="54" t="s">
        <v>19</v>
      </c>
      <c r="B22" s="55"/>
      <c r="C22" s="55"/>
      <c r="D22" s="55"/>
      <c r="E22" s="55"/>
      <c r="F22" s="55"/>
      <c r="G22" s="55"/>
      <c r="H22" s="55"/>
      <c r="I22" s="57">
        <f t="shared" ref="I22:I33" si="2">SUM(B22:H22)</f>
        <v>0</v>
      </c>
    </row>
    <row r="23" spans="1:9">
      <c r="A23" s="54" t="s">
        <v>8</v>
      </c>
      <c r="B23" s="55"/>
      <c r="C23" s="55"/>
      <c r="D23" s="55"/>
      <c r="E23" s="55"/>
      <c r="F23" s="55"/>
      <c r="G23" s="55"/>
      <c r="H23" s="55"/>
      <c r="I23" s="57">
        <f t="shared" si="2"/>
        <v>0</v>
      </c>
    </row>
    <row r="24" spans="1:9">
      <c r="A24" s="54" t="s">
        <v>7</v>
      </c>
      <c r="B24" s="55"/>
      <c r="C24" s="55"/>
      <c r="D24" s="55"/>
      <c r="E24" s="55"/>
      <c r="F24" s="55"/>
      <c r="G24" s="55"/>
      <c r="H24" s="55"/>
      <c r="I24" s="57">
        <f t="shared" si="2"/>
        <v>0</v>
      </c>
    </row>
    <row r="25" spans="1:9">
      <c r="A25" s="54" t="s">
        <v>0</v>
      </c>
      <c r="B25" s="55"/>
      <c r="C25" s="55"/>
      <c r="D25" s="55"/>
      <c r="E25" s="55"/>
      <c r="F25" s="55"/>
      <c r="G25" s="55"/>
      <c r="H25" s="55"/>
      <c r="I25" s="57">
        <f t="shared" si="2"/>
        <v>0</v>
      </c>
    </row>
    <row r="26" spans="1:9">
      <c r="A26" s="56" t="s">
        <v>23</v>
      </c>
      <c r="B26" s="55"/>
      <c r="C26" s="55"/>
      <c r="D26" s="55"/>
      <c r="E26" s="55"/>
      <c r="F26" s="55"/>
      <c r="G26" s="55"/>
      <c r="H26" s="55"/>
      <c r="I26" s="57">
        <f t="shared" si="2"/>
        <v>0</v>
      </c>
    </row>
    <row r="27" spans="1:9">
      <c r="A27" s="54" t="s">
        <v>13</v>
      </c>
      <c r="B27" s="55"/>
      <c r="C27" s="55"/>
      <c r="D27" s="55"/>
      <c r="E27" s="55"/>
      <c r="F27" s="55"/>
      <c r="G27" s="55"/>
      <c r="H27" s="55"/>
      <c r="I27" s="57">
        <f t="shared" si="2"/>
        <v>0</v>
      </c>
    </row>
    <row r="28" spans="1:9">
      <c r="A28" s="54" t="s">
        <v>14</v>
      </c>
      <c r="B28" s="55"/>
      <c r="C28" s="55"/>
      <c r="D28" s="55"/>
      <c r="E28" s="55"/>
      <c r="F28" s="55"/>
      <c r="G28" s="55"/>
      <c r="H28" s="55"/>
      <c r="I28" s="57">
        <f t="shared" si="2"/>
        <v>0</v>
      </c>
    </row>
    <row r="29" spans="1:9">
      <c r="A29" s="54" t="s">
        <v>18</v>
      </c>
      <c r="B29" s="55"/>
      <c r="C29" s="55"/>
      <c r="D29" s="55"/>
      <c r="E29" s="55"/>
      <c r="F29" s="55"/>
      <c r="G29" s="55"/>
      <c r="H29" s="55"/>
      <c r="I29" s="57">
        <f t="shared" si="2"/>
        <v>0</v>
      </c>
    </row>
    <row r="30" spans="1:9">
      <c r="A30" s="54" t="s">
        <v>9</v>
      </c>
      <c r="B30" s="55"/>
      <c r="C30" s="55"/>
      <c r="D30" s="55"/>
      <c r="E30" s="55"/>
      <c r="F30" s="55"/>
      <c r="G30" s="55"/>
      <c r="H30" s="55"/>
      <c r="I30" s="57">
        <f t="shared" si="2"/>
        <v>0</v>
      </c>
    </row>
    <row r="31" spans="1:9">
      <c r="A31" s="54" t="s">
        <v>24</v>
      </c>
      <c r="B31" s="55"/>
      <c r="C31" s="55"/>
      <c r="D31" s="55"/>
      <c r="E31" s="55"/>
      <c r="F31" s="55"/>
      <c r="G31" s="55"/>
      <c r="H31" s="55"/>
      <c r="I31" s="57">
        <f t="shared" si="2"/>
        <v>0</v>
      </c>
    </row>
    <row r="32" spans="1:9">
      <c r="A32" s="54" t="s">
        <v>10</v>
      </c>
      <c r="B32" s="55"/>
      <c r="C32" s="55"/>
      <c r="D32" s="55"/>
      <c r="E32" s="55"/>
      <c r="F32" s="55"/>
      <c r="G32" s="55"/>
      <c r="H32" s="55"/>
      <c r="I32" s="57">
        <f t="shared" si="2"/>
        <v>0</v>
      </c>
    </row>
    <row r="33" spans="1:9">
      <c r="A33" s="54" t="s">
        <v>11</v>
      </c>
      <c r="B33" s="55"/>
      <c r="C33" s="55"/>
      <c r="D33" s="55"/>
      <c r="E33" s="55"/>
      <c r="F33" s="55"/>
      <c r="G33" s="55"/>
      <c r="H33" s="55"/>
      <c r="I33" s="57">
        <f t="shared" si="2"/>
        <v>0</v>
      </c>
    </row>
    <row r="34" spans="1:9">
      <c r="A34" s="76" t="s">
        <v>59</v>
      </c>
      <c r="B34" s="77">
        <f t="shared" ref="B34:H34" si="3">SUM(B21:B33)</f>
        <v>0</v>
      </c>
      <c r="C34" s="77">
        <f>SUM(C21:C33)</f>
        <v>0</v>
      </c>
      <c r="D34" s="77">
        <f t="shared" si="3"/>
        <v>0</v>
      </c>
      <c r="E34" s="77">
        <f t="shared" si="3"/>
        <v>0</v>
      </c>
      <c r="F34" s="77">
        <f t="shared" si="3"/>
        <v>0</v>
      </c>
      <c r="G34" s="77">
        <f t="shared" si="3"/>
        <v>0</v>
      </c>
      <c r="H34" s="77">
        <f t="shared" si="3"/>
        <v>0</v>
      </c>
      <c r="I34" s="77">
        <f>SUM(B34:H34)</f>
        <v>0</v>
      </c>
    </row>
    <row r="35" spans="1:9">
      <c r="A35" s="76" t="s">
        <v>60</v>
      </c>
      <c r="B35" s="77">
        <f>B34+B18</f>
        <v>0</v>
      </c>
      <c r="C35" s="77">
        <f t="shared" ref="C35:I35" si="4">C34+C18</f>
        <v>0</v>
      </c>
      <c r="D35" s="77">
        <f t="shared" si="4"/>
        <v>0</v>
      </c>
      <c r="E35" s="77">
        <f t="shared" si="4"/>
        <v>0</v>
      </c>
      <c r="F35" s="77">
        <f t="shared" si="4"/>
        <v>0</v>
      </c>
      <c r="G35" s="77">
        <f t="shared" si="4"/>
        <v>0</v>
      </c>
      <c r="H35" s="77">
        <f t="shared" si="4"/>
        <v>0</v>
      </c>
      <c r="I35" s="77">
        <f t="shared" si="4"/>
        <v>0</v>
      </c>
    </row>
    <row r="36" spans="1:9" s="43" customFormat="1" ht="13.5" thickBot="1">
      <c r="A36" s="72"/>
      <c r="B36" s="68"/>
      <c r="C36" s="68"/>
      <c r="D36" s="68"/>
      <c r="E36" s="68"/>
      <c r="F36" s="68"/>
      <c r="G36" s="68"/>
      <c r="H36" s="68"/>
      <c r="I36" s="69"/>
    </row>
    <row r="37" spans="1:9" s="43" customFormat="1">
      <c r="A37" s="62"/>
      <c r="B37" s="64" t="s">
        <v>5</v>
      </c>
      <c r="C37" s="64" t="s">
        <v>49</v>
      </c>
      <c r="D37" s="64" t="s">
        <v>4</v>
      </c>
      <c r="E37" s="64" t="s">
        <v>2</v>
      </c>
      <c r="F37" s="64" t="s">
        <v>3</v>
      </c>
      <c r="G37" s="64" t="s">
        <v>1</v>
      </c>
      <c r="H37" s="64" t="s">
        <v>25</v>
      </c>
      <c r="I37" s="65" t="s">
        <v>17</v>
      </c>
    </row>
    <row r="38" spans="1:9" s="43" customFormat="1" ht="13.5" thickBot="1">
      <c r="A38" s="61" t="s">
        <v>61</v>
      </c>
      <c r="B38" s="78">
        <f t="shared" ref="B38:I38" si="5">B15-B35</f>
        <v>0</v>
      </c>
      <c r="C38" s="78">
        <f t="shared" si="5"/>
        <v>0</v>
      </c>
      <c r="D38" s="78">
        <f t="shared" si="5"/>
        <v>0</v>
      </c>
      <c r="E38" s="78">
        <f t="shared" si="5"/>
        <v>0</v>
      </c>
      <c r="F38" s="78">
        <f t="shared" si="5"/>
        <v>0</v>
      </c>
      <c r="G38" s="78">
        <f t="shared" si="5"/>
        <v>0</v>
      </c>
      <c r="H38" s="78">
        <f t="shared" si="5"/>
        <v>0</v>
      </c>
      <c r="I38" s="79">
        <f t="shared" si="5"/>
        <v>0</v>
      </c>
    </row>
    <row r="39" spans="1:9" s="43" customFormat="1">
      <c r="A39" s="60"/>
      <c r="B39" s="90"/>
      <c r="C39" s="90"/>
      <c r="D39" s="90"/>
      <c r="E39" s="90"/>
      <c r="F39" s="90"/>
      <c r="G39" s="90"/>
      <c r="H39" s="90"/>
      <c r="I39" s="90"/>
    </row>
    <row r="40" spans="1:9">
      <c r="A40" s="73"/>
      <c r="B40" s="70"/>
      <c r="C40" s="70"/>
      <c r="D40" s="70"/>
      <c r="E40" s="70"/>
      <c r="F40" s="70"/>
      <c r="G40" s="70"/>
      <c r="H40" s="70"/>
      <c r="I40" s="71"/>
    </row>
    <row r="41" spans="1:9" ht="15.75" customHeight="1">
      <c r="C41" s="74"/>
      <c r="D41" s="109" t="s">
        <v>52</v>
      </c>
      <c r="E41" s="110"/>
      <c r="F41" s="110"/>
      <c r="G41" s="110"/>
      <c r="H41" s="74"/>
      <c r="I41" s="74"/>
    </row>
    <row r="42" spans="1:9" ht="12.75" customHeight="1">
      <c r="A42" s="67" t="s">
        <v>51</v>
      </c>
      <c r="B42" s="58"/>
      <c r="C42" s="70"/>
      <c r="D42" s="105" t="s">
        <v>64</v>
      </c>
      <c r="E42" s="106"/>
      <c r="F42" s="107"/>
      <c r="G42" s="81" t="e">
        <f>D9/D4</f>
        <v>#DIV/0!</v>
      </c>
      <c r="H42" s="70"/>
      <c r="I42" s="71"/>
    </row>
    <row r="43" spans="1:9" ht="12.75" customHeight="1">
      <c r="A43" s="59" t="s">
        <v>62</v>
      </c>
      <c r="B43" s="80"/>
      <c r="C43" s="70"/>
      <c r="D43" s="105" t="s">
        <v>53</v>
      </c>
      <c r="E43" s="106"/>
      <c r="F43" s="107"/>
      <c r="G43" s="81" t="e">
        <f>I15/D4</f>
        <v>#DIV/0!</v>
      </c>
      <c r="H43" s="70"/>
      <c r="I43" s="71"/>
    </row>
    <row r="44" spans="1:9" ht="12.75" customHeight="1">
      <c r="A44" s="59" t="s">
        <v>63</v>
      </c>
      <c r="B44" s="80"/>
      <c r="C44" s="70"/>
      <c r="D44" s="105" t="s">
        <v>54</v>
      </c>
      <c r="E44" s="106"/>
      <c r="F44" s="107"/>
      <c r="G44" s="81" t="e">
        <f>I18/D4</f>
        <v>#DIV/0!</v>
      </c>
      <c r="H44" s="70"/>
      <c r="I44" s="71"/>
    </row>
    <row r="45" spans="1:9" ht="12.75" customHeight="1">
      <c r="C45" s="74"/>
      <c r="D45" s="105" t="s">
        <v>55</v>
      </c>
      <c r="E45" s="106"/>
      <c r="F45" s="107"/>
      <c r="G45" s="81" t="e">
        <f>I34/D4</f>
        <v>#DIV/0!</v>
      </c>
      <c r="H45" s="74"/>
      <c r="I45" s="74"/>
    </row>
    <row r="46" spans="1:9" ht="12.75" customHeight="1">
      <c r="A46" t="s">
        <v>50</v>
      </c>
      <c r="C46" s="68"/>
      <c r="D46" s="105" t="s">
        <v>57</v>
      </c>
      <c r="E46" s="106"/>
      <c r="F46" s="107"/>
      <c r="G46" s="81" t="e">
        <f>I34/I18</f>
        <v>#DIV/0!</v>
      </c>
      <c r="H46" s="68"/>
      <c r="I46" s="69"/>
    </row>
    <row r="47" spans="1:9">
      <c r="C47" s="68"/>
      <c r="D47" s="68"/>
      <c r="F47" s="68"/>
      <c r="G47" s="68"/>
      <c r="H47" s="68"/>
      <c r="I47" s="69"/>
    </row>
    <row r="48" spans="1:9">
      <c r="C48" s="68"/>
      <c r="D48" s="68"/>
      <c r="E48" s="68"/>
      <c r="F48" s="68"/>
      <c r="G48" s="68"/>
      <c r="H48" s="68"/>
      <c r="I48" s="69"/>
    </row>
    <row r="49" spans="3:9">
      <c r="C49" s="68"/>
      <c r="D49" s="68"/>
      <c r="E49" s="68"/>
      <c r="F49" s="68"/>
      <c r="G49" s="68"/>
      <c r="H49" s="68"/>
      <c r="I49" s="69"/>
    </row>
    <row r="50" spans="3:9">
      <c r="C50" s="68"/>
      <c r="D50" s="68"/>
      <c r="E50" s="68"/>
      <c r="F50" s="68"/>
      <c r="G50" s="68"/>
      <c r="H50" s="68"/>
      <c r="I50" s="69"/>
    </row>
  </sheetData>
  <mergeCells count="7">
    <mergeCell ref="D46:F46"/>
    <mergeCell ref="A1:I1"/>
    <mergeCell ref="D41:G41"/>
    <mergeCell ref="D42:F42"/>
    <mergeCell ref="D43:F43"/>
    <mergeCell ref="D44:F44"/>
    <mergeCell ref="D45:F45"/>
  </mergeCells>
  <pageMargins left="0.7" right="0.7" top="0.75" bottom="0.75" header="0.3" footer="0.3"/>
  <pageSetup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workbookViewId="0">
      <selection activeCell="A30" sqref="A30"/>
    </sheetView>
  </sheetViews>
  <sheetFormatPr defaultRowHeight="12.75"/>
  <cols>
    <col min="1" max="1" width="43.85546875" customWidth="1"/>
    <col min="2" max="2" width="16.42578125" bestFit="1" customWidth="1"/>
    <col min="3" max="3" width="21" bestFit="1" customWidth="1"/>
    <col min="4" max="4" width="14.85546875" bestFit="1" customWidth="1"/>
    <col min="5" max="9" width="14.5703125" customWidth="1"/>
  </cols>
  <sheetData>
    <row r="1" spans="1:9" ht="23.25">
      <c r="A1" s="108" t="s">
        <v>70</v>
      </c>
      <c r="B1" s="108"/>
      <c r="C1" s="108"/>
      <c r="D1" s="108"/>
      <c r="E1" s="108"/>
      <c r="F1" s="108"/>
      <c r="G1" s="108"/>
      <c r="H1" s="108"/>
      <c r="I1" s="108"/>
    </row>
    <row r="2" spans="1:9" ht="18">
      <c r="A2" s="2"/>
      <c r="B2" s="2"/>
      <c r="C2" s="88" t="s">
        <v>71</v>
      </c>
      <c r="D2" s="89"/>
      <c r="E2" s="2"/>
      <c r="F2" s="2"/>
      <c r="G2" s="2"/>
      <c r="H2" s="2"/>
      <c r="I2" s="2"/>
    </row>
    <row r="3" spans="1:9" s="1" customFormat="1" ht="23.25">
      <c r="A3" s="83"/>
      <c r="B3" s="83"/>
      <c r="C3" s="88" t="s">
        <v>72</v>
      </c>
      <c r="D3" s="89"/>
      <c r="E3" s="84"/>
      <c r="F3" s="84"/>
      <c r="G3" s="84"/>
      <c r="H3" s="84"/>
      <c r="I3" s="83"/>
    </row>
    <row r="4" spans="1:9" s="1" customFormat="1" ht="23.25">
      <c r="A4" s="83"/>
      <c r="B4" s="83"/>
      <c r="C4" s="82" t="s">
        <v>45</v>
      </c>
      <c r="D4" s="85"/>
      <c r="E4" s="84"/>
      <c r="F4" s="84"/>
      <c r="G4" s="84"/>
      <c r="H4" s="84"/>
      <c r="I4" s="83"/>
    </row>
    <row r="5" spans="1:9">
      <c r="A5" s="4" t="s">
        <v>22</v>
      </c>
      <c r="B5" s="70"/>
      <c r="C5" s="70"/>
      <c r="D5" s="70"/>
      <c r="E5" s="70"/>
      <c r="F5" s="70"/>
      <c r="G5" s="70"/>
      <c r="H5" s="70"/>
      <c r="I5" s="2"/>
    </row>
    <row r="6" spans="1:9">
      <c r="A6" s="2"/>
      <c r="B6" s="70"/>
      <c r="C6" s="70"/>
      <c r="D6" s="70"/>
      <c r="E6" s="70"/>
      <c r="F6" s="70"/>
      <c r="G6" s="70"/>
      <c r="H6" s="70"/>
      <c r="I6" s="2"/>
    </row>
    <row r="7" spans="1:9">
      <c r="A7" s="66" t="s">
        <v>46</v>
      </c>
      <c r="B7" s="49" t="s">
        <v>65</v>
      </c>
      <c r="C7" s="49" t="s">
        <v>66</v>
      </c>
      <c r="D7" s="49" t="s">
        <v>67</v>
      </c>
      <c r="E7" s="86"/>
      <c r="F7" s="87"/>
      <c r="G7" s="86"/>
      <c r="H7" s="86"/>
      <c r="I7" s="86"/>
    </row>
    <row r="8" spans="1:9">
      <c r="A8" s="50" t="s">
        <v>48</v>
      </c>
      <c r="B8" s="51"/>
      <c r="C8" s="51"/>
      <c r="D8" s="51">
        <f>B8-C8</f>
        <v>0</v>
      </c>
      <c r="E8" s="68"/>
      <c r="F8" s="69"/>
      <c r="G8" s="68"/>
      <c r="H8" s="68"/>
      <c r="I8" s="63"/>
    </row>
    <row r="9" spans="1:9">
      <c r="A9" s="50" t="s">
        <v>47</v>
      </c>
      <c r="B9" s="51"/>
      <c r="C9" s="51"/>
      <c r="D9" s="51">
        <f>B9-C9</f>
        <v>0</v>
      </c>
      <c r="E9" s="68"/>
      <c r="F9" s="68"/>
      <c r="G9" s="68"/>
      <c r="H9" s="68"/>
      <c r="I9" s="63"/>
    </row>
    <row r="10" spans="1:9">
      <c r="A10" s="2"/>
      <c r="B10" s="70"/>
      <c r="C10" s="70"/>
      <c r="D10" s="70"/>
      <c r="E10" s="70"/>
      <c r="F10" s="70"/>
      <c r="G10" s="70"/>
      <c r="H10" s="70"/>
      <c r="I10" s="2"/>
    </row>
    <row r="11" spans="1:9">
      <c r="A11" s="38" t="s">
        <v>68</v>
      </c>
      <c r="B11" s="39" t="s">
        <v>76</v>
      </c>
      <c r="C11" s="39" t="s">
        <v>49</v>
      </c>
      <c r="D11" s="39" t="s">
        <v>4</v>
      </c>
      <c r="E11" s="39" t="s">
        <v>2</v>
      </c>
      <c r="F11" s="39" t="s">
        <v>3</v>
      </c>
      <c r="G11" s="39" t="s">
        <v>1</v>
      </c>
      <c r="H11" s="39" t="s">
        <v>25</v>
      </c>
      <c r="I11" s="39" t="s">
        <v>17</v>
      </c>
    </row>
    <row r="12" spans="1:9">
      <c r="A12" s="41" t="s">
        <v>12</v>
      </c>
      <c r="B12" s="42"/>
      <c r="C12" s="42"/>
      <c r="D12" s="42"/>
      <c r="E12" s="42"/>
      <c r="F12" s="42"/>
      <c r="G12" s="42"/>
      <c r="H12" s="42"/>
      <c r="I12" s="42">
        <f>SUM(B12:H12)</f>
        <v>0</v>
      </c>
    </row>
    <row r="13" spans="1:9">
      <c r="A13" s="41" t="s">
        <v>15</v>
      </c>
      <c r="B13" s="42"/>
      <c r="C13" s="42"/>
      <c r="D13" s="42"/>
      <c r="E13" s="42"/>
      <c r="F13" s="42"/>
      <c r="G13" s="42"/>
      <c r="H13" s="42"/>
      <c r="I13" s="42">
        <f t="shared" ref="I13:I14" si="0">SUM(B13:H13)</f>
        <v>0</v>
      </c>
    </row>
    <row r="14" spans="1:9">
      <c r="A14" s="41" t="s">
        <v>16</v>
      </c>
      <c r="B14" s="42"/>
      <c r="C14" s="42"/>
      <c r="D14" s="42"/>
      <c r="E14" s="42"/>
      <c r="F14" s="42"/>
      <c r="G14" s="42"/>
      <c r="H14" s="42"/>
      <c r="I14" s="42">
        <f t="shared" si="0"/>
        <v>0</v>
      </c>
    </row>
    <row r="15" spans="1:9">
      <c r="A15" s="40" t="s">
        <v>56</v>
      </c>
      <c r="B15" s="48">
        <f t="shared" ref="B15:H15" si="1">SUM(B12:B14)</f>
        <v>0</v>
      </c>
      <c r="C15" s="48">
        <f t="shared" si="1"/>
        <v>0</v>
      </c>
      <c r="D15" s="48">
        <f>SUM(D12:D14)</f>
        <v>0</v>
      </c>
      <c r="E15" s="48">
        <f t="shared" si="1"/>
        <v>0</v>
      </c>
      <c r="F15" s="48">
        <f t="shared" si="1"/>
        <v>0</v>
      </c>
      <c r="G15" s="48">
        <f t="shared" si="1"/>
        <v>0</v>
      </c>
      <c r="H15" s="48">
        <f t="shared" si="1"/>
        <v>0</v>
      </c>
      <c r="I15" s="48">
        <f>SUM(B15:H15)</f>
        <v>0</v>
      </c>
    </row>
    <row r="16" spans="1:9" s="43" customFormat="1">
      <c r="A16" s="63"/>
      <c r="B16" s="68"/>
      <c r="C16" s="68"/>
      <c r="D16" s="68"/>
      <c r="E16" s="68"/>
      <c r="F16" s="68"/>
      <c r="G16" s="68"/>
      <c r="H16" s="68"/>
      <c r="I16" s="69"/>
    </row>
    <row r="17" spans="1:9" s="43" customFormat="1">
      <c r="A17" s="44" t="s">
        <v>69</v>
      </c>
      <c r="B17" s="45" t="s">
        <v>76</v>
      </c>
      <c r="C17" s="45" t="s">
        <v>49</v>
      </c>
      <c r="D17" s="45" t="s">
        <v>4</v>
      </c>
      <c r="E17" s="45" t="s">
        <v>2</v>
      </c>
      <c r="F17" s="45" t="s">
        <v>3</v>
      </c>
      <c r="G17" s="45" t="s">
        <v>1</v>
      </c>
      <c r="H17" s="45" t="s">
        <v>25</v>
      </c>
      <c r="I17" s="45" t="s">
        <v>17</v>
      </c>
    </row>
    <row r="18" spans="1:9" s="43" customFormat="1">
      <c r="A18" s="75" t="s">
        <v>21</v>
      </c>
      <c r="B18" s="46"/>
      <c r="C18" s="46"/>
      <c r="D18" s="46"/>
      <c r="E18" s="46"/>
      <c r="F18" s="46"/>
      <c r="G18" s="46"/>
      <c r="H18" s="46"/>
      <c r="I18" s="47">
        <f>SUM(B18:H18)</f>
        <v>0</v>
      </c>
    </row>
    <row r="19" spans="1:9">
      <c r="A19" s="2"/>
      <c r="B19" s="70"/>
      <c r="C19" s="70"/>
      <c r="D19" s="70"/>
      <c r="E19" s="70"/>
      <c r="F19" s="70"/>
      <c r="G19" s="70"/>
      <c r="H19" s="70"/>
      <c r="I19" s="71"/>
    </row>
    <row r="20" spans="1:9">
      <c r="A20" s="52" t="s">
        <v>58</v>
      </c>
      <c r="B20" s="53" t="s">
        <v>76</v>
      </c>
      <c r="C20" s="53" t="s">
        <v>49</v>
      </c>
      <c r="D20" s="53" t="s">
        <v>4</v>
      </c>
      <c r="E20" s="53" t="s">
        <v>2</v>
      </c>
      <c r="F20" s="53" t="s">
        <v>3</v>
      </c>
      <c r="G20" s="53" t="s">
        <v>1</v>
      </c>
      <c r="H20" s="53" t="s">
        <v>25</v>
      </c>
      <c r="I20" s="53" t="s">
        <v>17</v>
      </c>
    </row>
    <row r="21" spans="1:9">
      <c r="A21" s="54" t="s">
        <v>6</v>
      </c>
      <c r="B21" s="55"/>
      <c r="C21" s="55"/>
      <c r="D21" s="55"/>
      <c r="E21" s="55"/>
      <c r="F21" s="55"/>
      <c r="G21" s="55"/>
      <c r="H21" s="55"/>
      <c r="I21" s="57">
        <f>SUM(B21:H21)</f>
        <v>0</v>
      </c>
    </row>
    <row r="22" spans="1:9">
      <c r="A22" s="54" t="s">
        <v>19</v>
      </c>
      <c r="B22" s="55"/>
      <c r="C22" s="55"/>
      <c r="D22" s="55"/>
      <c r="E22" s="55"/>
      <c r="F22" s="55"/>
      <c r="G22" s="55"/>
      <c r="H22" s="55"/>
      <c r="I22" s="57">
        <f t="shared" ref="I22:I33" si="2">SUM(B22:H22)</f>
        <v>0</v>
      </c>
    </row>
    <row r="23" spans="1:9">
      <c r="A23" s="54" t="s">
        <v>8</v>
      </c>
      <c r="B23" s="55"/>
      <c r="C23" s="55"/>
      <c r="D23" s="55"/>
      <c r="E23" s="55"/>
      <c r="F23" s="55"/>
      <c r="G23" s="55"/>
      <c r="H23" s="55"/>
      <c r="I23" s="57">
        <f t="shared" si="2"/>
        <v>0</v>
      </c>
    </row>
    <row r="24" spans="1:9">
      <c r="A24" s="54" t="s">
        <v>7</v>
      </c>
      <c r="B24" s="55"/>
      <c r="C24" s="55"/>
      <c r="D24" s="55"/>
      <c r="E24" s="55"/>
      <c r="F24" s="55"/>
      <c r="G24" s="55"/>
      <c r="H24" s="55"/>
      <c r="I24" s="57">
        <f t="shared" si="2"/>
        <v>0</v>
      </c>
    </row>
    <row r="25" spans="1:9">
      <c r="A25" s="54" t="s">
        <v>0</v>
      </c>
      <c r="B25" s="55"/>
      <c r="C25" s="55"/>
      <c r="D25" s="55"/>
      <c r="E25" s="55"/>
      <c r="F25" s="55"/>
      <c r="G25" s="55"/>
      <c r="H25" s="55"/>
      <c r="I25" s="57">
        <f t="shared" si="2"/>
        <v>0</v>
      </c>
    </row>
    <row r="26" spans="1:9">
      <c r="A26" s="56" t="s">
        <v>23</v>
      </c>
      <c r="B26" s="55"/>
      <c r="C26" s="55"/>
      <c r="D26" s="55"/>
      <c r="E26" s="55"/>
      <c r="F26" s="55"/>
      <c r="G26" s="55"/>
      <c r="H26" s="55"/>
      <c r="I26" s="57">
        <f t="shared" si="2"/>
        <v>0</v>
      </c>
    </row>
    <row r="27" spans="1:9">
      <c r="A27" s="54" t="s">
        <v>13</v>
      </c>
      <c r="B27" s="55"/>
      <c r="C27" s="55"/>
      <c r="D27" s="55"/>
      <c r="E27" s="55"/>
      <c r="F27" s="55"/>
      <c r="G27" s="55"/>
      <c r="H27" s="55"/>
      <c r="I27" s="57">
        <f t="shared" si="2"/>
        <v>0</v>
      </c>
    </row>
    <row r="28" spans="1:9">
      <c r="A28" s="54" t="s">
        <v>14</v>
      </c>
      <c r="B28" s="55"/>
      <c r="C28" s="55"/>
      <c r="D28" s="55"/>
      <c r="E28" s="55"/>
      <c r="F28" s="55"/>
      <c r="G28" s="55"/>
      <c r="H28" s="55"/>
      <c r="I28" s="57">
        <f t="shared" si="2"/>
        <v>0</v>
      </c>
    </row>
    <row r="29" spans="1:9">
      <c r="A29" s="54" t="s">
        <v>18</v>
      </c>
      <c r="B29" s="55"/>
      <c r="C29" s="55"/>
      <c r="D29" s="55"/>
      <c r="E29" s="55"/>
      <c r="F29" s="55"/>
      <c r="G29" s="55"/>
      <c r="H29" s="55"/>
      <c r="I29" s="57">
        <f t="shared" si="2"/>
        <v>0</v>
      </c>
    </row>
    <row r="30" spans="1:9">
      <c r="A30" s="54" t="s">
        <v>9</v>
      </c>
      <c r="B30" s="55"/>
      <c r="C30" s="55"/>
      <c r="D30" s="55"/>
      <c r="E30" s="55"/>
      <c r="F30" s="55"/>
      <c r="G30" s="55"/>
      <c r="H30" s="55"/>
      <c r="I30" s="57">
        <f t="shared" si="2"/>
        <v>0</v>
      </c>
    </row>
    <row r="31" spans="1:9">
      <c r="A31" s="54" t="s">
        <v>24</v>
      </c>
      <c r="B31" s="55"/>
      <c r="C31" s="55"/>
      <c r="D31" s="55"/>
      <c r="E31" s="55"/>
      <c r="F31" s="55"/>
      <c r="G31" s="55"/>
      <c r="H31" s="55"/>
      <c r="I31" s="57">
        <f t="shared" si="2"/>
        <v>0</v>
      </c>
    </row>
    <row r="32" spans="1:9">
      <c r="A32" s="54" t="s">
        <v>10</v>
      </c>
      <c r="B32" s="55"/>
      <c r="C32" s="55"/>
      <c r="D32" s="55"/>
      <c r="E32" s="55"/>
      <c r="F32" s="55"/>
      <c r="G32" s="55"/>
      <c r="H32" s="55"/>
      <c r="I32" s="57">
        <f t="shared" si="2"/>
        <v>0</v>
      </c>
    </row>
    <row r="33" spans="1:9">
      <c r="A33" s="54" t="s">
        <v>11</v>
      </c>
      <c r="B33" s="55"/>
      <c r="C33" s="55"/>
      <c r="D33" s="55"/>
      <c r="E33" s="55"/>
      <c r="F33" s="55"/>
      <c r="G33" s="55"/>
      <c r="H33" s="55"/>
      <c r="I33" s="57">
        <f t="shared" si="2"/>
        <v>0</v>
      </c>
    </row>
    <row r="34" spans="1:9">
      <c r="A34" s="76" t="s">
        <v>59</v>
      </c>
      <c r="B34" s="77">
        <f t="shared" ref="B34:H34" si="3">SUM(B21:B33)</f>
        <v>0</v>
      </c>
      <c r="C34" s="77">
        <f>SUM(C21:C33)</f>
        <v>0</v>
      </c>
      <c r="D34" s="77">
        <f t="shared" si="3"/>
        <v>0</v>
      </c>
      <c r="E34" s="77">
        <f t="shared" si="3"/>
        <v>0</v>
      </c>
      <c r="F34" s="77">
        <f t="shared" si="3"/>
        <v>0</v>
      </c>
      <c r="G34" s="77">
        <f t="shared" si="3"/>
        <v>0</v>
      </c>
      <c r="H34" s="77">
        <f t="shared" si="3"/>
        <v>0</v>
      </c>
      <c r="I34" s="77">
        <f>SUM(B34:H34)</f>
        <v>0</v>
      </c>
    </row>
    <row r="35" spans="1:9">
      <c r="A35" s="76" t="s">
        <v>60</v>
      </c>
      <c r="B35" s="77">
        <f>B34+B18</f>
        <v>0</v>
      </c>
      <c r="C35" s="77">
        <f t="shared" ref="C35:I35" si="4">C34+C18</f>
        <v>0</v>
      </c>
      <c r="D35" s="77">
        <f t="shared" si="4"/>
        <v>0</v>
      </c>
      <c r="E35" s="77">
        <f t="shared" si="4"/>
        <v>0</v>
      </c>
      <c r="F35" s="77">
        <f t="shared" si="4"/>
        <v>0</v>
      </c>
      <c r="G35" s="77">
        <f t="shared" si="4"/>
        <v>0</v>
      </c>
      <c r="H35" s="77">
        <f t="shared" si="4"/>
        <v>0</v>
      </c>
      <c r="I35" s="77">
        <f t="shared" si="4"/>
        <v>0</v>
      </c>
    </row>
    <row r="36" spans="1:9" s="43" customFormat="1" ht="13.5" thickBot="1">
      <c r="A36" s="72"/>
      <c r="B36" s="68"/>
      <c r="C36" s="68"/>
      <c r="D36" s="68"/>
      <c r="E36" s="68"/>
      <c r="F36" s="68"/>
      <c r="G36" s="68"/>
      <c r="H36" s="68"/>
      <c r="I36" s="69"/>
    </row>
    <row r="37" spans="1:9" s="43" customFormat="1">
      <c r="A37" s="62"/>
      <c r="B37" s="64" t="s">
        <v>5</v>
      </c>
      <c r="C37" s="64" t="s">
        <v>49</v>
      </c>
      <c r="D37" s="64" t="s">
        <v>4</v>
      </c>
      <c r="E37" s="64" t="s">
        <v>2</v>
      </c>
      <c r="F37" s="64" t="s">
        <v>3</v>
      </c>
      <c r="G37" s="64" t="s">
        <v>1</v>
      </c>
      <c r="H37" s="64" t="s">
        <v>25</v>
      </c>
      <c r="I37" s="65" t="s">
        <v>17</v>
      </c>
    </row>
    <row r="38" spans="1:9" s="43" customFormat="1" ht="13.5" thickBot="1">
      <c r="A38" s="61" t="s">
        <v>61</v>
      </c>
      <c r="B38" s="78">
        <f t="shared" ref="B38:I38" si="5">B15-B35</f>
        <v>0</v>
      </c>
      <c r="C38" s="78">
        <f t="shared" si="5"/>
        <v>0</v>
      </c>
      <c r="D38" s="78">
        <f t="shared" si="5"/>
        <v>0</v>
      </c>
      <c r="E38" s="78">
        <f t="shared" si="5"/>
        <v>0</v>
      </c>
      <c r="F38" s="78">
        <f t="shared" si="5"/>
        <v>0</v>
      </c>
      <c r="G38" s="78">
        <f t="shared" si="5"/>
        <v>0</v>
      </c>
      <c r="H38" s="78">
        <f t="shared" si="5"/>
        <v>0</v>
      </c>
      <c r="I38" s="79">
        <f t="shared" si="5"/>
        <v>0</v>
      </c>
    </row>
    <row r="39" spans="1:9" s="43" customFormat="1">
      <c r="A39" s="60"/>
      <c r="B39" s="90"/>
      <c r="C39" s="90"/>
      <c r="D39" s="90"/>
      <c r="E39" s="90"/>
      <c r="F39" s="90"/>
      <c r="G39" s="90"/>
      <c r="H39" s="90"/>
      <c r="I39" s="90"/>
    </row>
    <row r="40" spans="1:9">
      <c r="A40" s="73"/>
      <c r="B40" s="70"/>
      <c r="C40" s="70"/>
      <c r="D40" s="70"/>
      <c r="E40" s="70"/>
      <c r="F40" s="70"/>
      <c r="G40" s="70"/>
      <c r="H40" s="70"/>
      <c r="I40" s="71"/>
    </row>
    <row r="41" spans="1:9" ht="15.75" customHeight="1">
      <c r="C41" s="74"/>
      <c r="D41" s="109" t="s">
        <v>52</v>
      </c>
      <c r="E41" s="110"/>
      <c r="F41" s="110"/>
      <c r="G41" s="110"/>
      <c r="H41" s="74"/>
      <c r="I41" s="74"/>
    </row>
    <row r="42" spans="1:9" ht="12.75" customHeight="1">
      <c r="A42" s="67" t="s">
        <v>51</v>
      </c>
      <c r="B42" s="58"/>
      <c r="C42" s="70"/>
      <c r="D42" s="105" t="s">
        <v>64</v>
      </c>
      <c r="E42" s="106"/>
      <c r="F42" s="107"/>
      <c r="G42" s="81" t="e">
        <f>D9/D4</f>
        <v>#DIV/0!</v>
      </c>
      <c r="H42" s="70"/>
      <c r="I42" s="71"/>
    </row>
    <row r="43" spans="1:9" ht="12.75" customHeight="1">
      <c r="A43" s="59" t="s">
        <v>62</v>
      </c>
      <c r="B43" s="80"/>
      <c r="C43" s="70"/>
      <c r="D43" s="105" t="s">
        <v>53</v>
      </c>
      <c r="E43" s="106"/>
      <c r="F43" s="107"/>
      <c r="G43" s="81" t="e">
        <f>I15/D4</f>
        <v>#DIV/0!</v>
      </c>
      <c r="H43" s="70"/>
      <c r="I43" s="71"/>
    </row>
    <row r="44" spans="1:9" ht="12.75" customHeight="1">
      <c r="A44" s="59" t="s">
        <v>63</v>
      </c>
      <c r="B44" s="80"/>
      <c r="C44" s="70"/>
      <c r="D44" s="105" t="s">
        <v>54</v>
      </c>
      <c r="E44" s="106"/>
      <c r="F44" s="107"/>
      <c r="G44" s="81" t="e">
        <f>I18/D4</f>
        <v>#DIV/0!</v>
      </c>
      <c r="H44" s="70"/>
      <c r="I44" s="71"/>
    </row>
    <row r="45" spans="1:9" ht="12.75" customHeight="1">
      <c r="C45" s="74"/>
      <c r="D45" s="105" t="s">
        <v>55</v>
      </c>
      <c r="E45" s="106"/>
      <c r="F45" s="107"/>
      <c r="G45" s="81" t="e">
        <f>I34/D4</f>
        <v>#DIV/0!</v>
      </c>
      <c r="H45" s="74"/>
      <c r="I45" s="74"/>
    </row>
    <row r="46" spans="1:9" ht="12.75" customHeight="1">
      <c r="A46" t="s">
        <v>50</v>
      </c>
      <c r="C46" s="68"/>
      <c r="D46" s="105" t="s">
        <v>57</v>
      </c>
      <c r="E46" s="106"/>
      <c r="F46" s="107"/>
      <c r="G46" s="81" t="e">
        <f>I34/I18</f>
        <v>#DIV/0!</v>
      </c>
      <c r="H46" s="68"/>
      <c r="I46" s="69"/>
    </row>
    <row r="47" spans="1:9">
      <c r="C47" s="68"/>
      <c r="D47" s="68"/>
      <c r="F47" s="68"/>
      <c r="G47" s="68"/>
      <c r="H47" s="68"/>
      <c r="I47" s="69"/>
    </row>
    <row r="48" spans="1:9">
      <c r="C48" s="68"/>
      <c r="D48" s="68"/>
      <c r="E48" s="68"/>
      <c r="F48" s="68"/>
      <c r="G48" s="68"/>
      <c r="H48" s="68"/>
      <c r="I48" s="69"/>
    </row>
    <row r="49" spans="3:9">
      <c r="C49" s="68"/>
      <c r="D49" s="68"/>
      <c r="E49" s="68"/>
      <c r="F49" s="68"/>
      <c r="G49" s="68"/>
      <c r="H49" s="68"/>
      <c r="I49" s="69"/>
    </row>
    <row r="50" spans="3:9">
      <c r="C50" s="68"/>
      <c r="D50" s="68"/>
      <c r="E50" s="68"/>
      <c r="F50" s="68"/>
      <c r="G50" s="68"/>
      <c r="H50" s="68"/>
      <c r="I50" s="69"/>
    </row>
  </sheetData>
  <mergeCells count="7">
    <mergeCell ref="D46:F46"/>
    <mergeCell ref="A1:I1"/>
    <mergeCell ref="D41:G41"/>
    <mergeCell ref="D42:F42"/>
    <mergeCell ref="D43:F43"/>
    <mergeCell ref="D44:F44"/>
    <mergeCell ref="D45:F45"/>
  </mergeCells>
  <pageMargins left="0.7" right="0.7" top="0.75" bottom="0.75" header="0.3" footer="0.3"/>
  <pageSetup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workbookViewId="0">
      <selection activeCell="A30" sqref="A30"/>
    </sheetView>
  </sheetViews>
  <sheetFormatPr defaultRowHeight="12.75"/>
  <cols>
    <col min="1" max="1" width="43.85546875" customWidth="1"/>
    <col min="2" max="2" width="16.42578125" bestFit="1" customWidth="1"/>
    <col min="3" max="3" width="21" bestFit="1" customWidth="1"/>
    <col min="4" max="4" width="14.85546875" bestFit="1" customWidth="1"/>
    <col min="5" max="9" width="14.5703125" customWidth="1"/>
  </cols>
  <sheetData>
    <row r="1" spans="1:9" ht="23.25">
      <c r="A1" s="108" t="s">
        <v>70</v>
      </c>
      <c r="B1" s="108"/>
      <c r="C1" s="108"/>
      <c r="D1" s="108"/>
      <c r="E1" s="108"/>
      <c r="F1" s="108"/>
      <c r="G1" s="108"/>
      <c r="H1" s="108"/>
      <c r="I1" s="108"/>
    </row>
    <row r="2" spans="1:9" ht="18">
      <c r="A2" s="2"/>
      <c r="B2" s="2"/>
      <c r="C2" s="88" t="s">
        <v>71</v>
      </c>
      <c r="D2" s="89"/>
      <c r="E2" s="2"/>
      <c r="F2" s="2"/>
      <c r="G2" s="2"/>
      <c r="H2" s="2"/>
      <c r="I2" s="2"/>
    </row>
    <row r="3" spans="1:9" s="1" customFormat="1" ht="23.25">
      <c r="A3" s="83"/>
      <c r="B3" s="83"/>
      <c r="C3" s="88" t="s">
        <v>72</v>
      </c>
      <c r="D3" s="89"/>
      <c r="E3" s="84"/>
      <c r="F3" s="84"/>
      <c r="G3" s="84"/>
      <c r="H3" s="84"/>
      <c r="I3" s="83"/>
    </row>
    <row r="4" spans="1:9" s="1" customFormat="1" ht="23.25">
      <c r="A4" s="83"/>
      <c r="B4" s="83"/>
      <c r="C4" s="82" t="s">
        <v>45</v>
      </c>
      <c r="D4" s="85"/>
      <c r="E4" s="84"/>
      <c r="F4" s="84"/>
      <c r="G4" s="84"/>
      <c r="H4" s="84"/>
      <c r="I4" s="83"/>
    </row>
    <row r="5" spans="1:9">
      <c r="A5" s="4" t="s">
        <v>22</v>
      </c>
      <c r="B5" s="70"/>
      <c r="C5" s="70"/>
      <c r="D5" s="70"/>
      <c r="E5" s="70"/>
      <c r="F5" s="70"/>
      <c r="G5" s="70"/>
      <c r="H5" s="70"/>
      <c r="I5" s="2"/>
    </row>
    <row r="6" spans="1:9">
      <c r="A6" s="2"/>
      <c r="B6" s="70"/>
      <c r="C6" s="70"/>
      <c r="D6" s="70"/>
      <c r="E6" s="70"/>
      <c r="F6" s="70"/>
      <c r="G6" s="70"/>
      <c r="H6" s="70"/>
      <c r="I6" s="2"/>
    </row>
    <row r="7" spans="1:9">
      <c r="A7" s="66" t="s">
        <v>46</v>
      </c>
      <c r="B7" s="49" t="s">
        <v>65</v>
      </c>
      <c r="C7" s="49" t="s">
        <v>66</v>
      </c>
      <c r="D7" s="49" t="s">
        <v>67</v>
      </c>
      <c r="E7" s="86"/>
      <c r="F7" s="87"/>
      <c r="G7" s="86"/>
      <c r="H7" s="86"/>
      <c r="I7" s="86"/>
    </row>
    <row r="8" spans="1:9">
      <c r="A8" s="50" t="s">
        <v>48</v>
      </c>
      <c r="B8" s="51"/>
      <c r="C8" s="51"/>
      <c r="D8" s="51">
        <f>B8-C8</f>
        <v>0</v>
      </c>
      <c r="E8" s="68"/>
      <c r="F8" s="69"/>
      <c r="G8" s="68"/>
      <c r="H8" s="68"/>
      <c r="I8" s="63"/>
    </row>
    <row r="9" spans="1:9">
      <c r="A9" s="50" t="s">
        <v>47</v>
      </c>
      <c r="B9" s="51"/>
      <c r="C9" s="51"/>
      <c r="D9" s="51">
        <f>B9-C9</f>
        <v>0</v>
      </c>
      <c r="E9" s="68"/>
      <c r="F9" s="68"/>
      <c r="G9" s="68"/>
      <c r="H9" s="68"/>
      <c r="I9" s="63"/>
    </row>
    <row r="10" spans="1:9">
      <c r="A10" s="2"/>
      <c r="B10" s="70"/>
      <c r="C10" s="70"/>
      <c r="D10" s="70"/>
      <c r="E10" s="70"/>
      <c r="F10" s="70"/>
      <c r="G10" s="70"/>
      <c r="H10" s="70"/>
      <c r="I10" s="2"/>
    </row>
    <row r="11" spans="1:9">
      <c r="A11" s="38" t="s">
        <v>68</v>
      </c>
      <c r="B11" s="39" t="s">
        <v>76</v>
      </c>
      <c r="C11" s="39" t="s">
        <v>49</v>
      </c>
      <c r="D11" s="39" t="s">
        <v>4</v>
      </c>
      <c r="E11" s="39" t="s">
        <v>2</v>
      </c>
      <c r="F11" s="39" t="s">
        <v>3</v>
      </c>
      <c r="G11" s="39" t="s">
        <v>1</v>
      </c>
      <c r="H11" s="39" t="s">
        <v>25</v>
      </c>
      <c r="I11" s="39" t="s">
        <v>17</v>
      </c>
    </row>
    <row r="12" spans="1:9">
      <c r="A12" s="41" t="s">
        <v>12</v>
      </c>
      <c r="B12" s="42"/>
      <c r="C12" s="42"/>
      <c r="D12" s="42"/>
      <c r="E12" s="42"/>
      <c r="F12" s="42"/>
      <c r="G12" s="42"/>
      <c r="H12" s="42"/>
      <c r="I12" s="42">
        <f>SUM(B12:H12)</f>
        <v>0</v>
      </c>
    </row>
    <row r="13" spans="1:9">
      <c r="A13" s="41" t="s">
        <v>15</v>
      </c>
      <c r="B13" s="42"/>
      <c r="C13" s="42"/>
      <c r="D13" s="42"/>
      <c r="E13" s="42"/>
      <c r="F13" s="42"/>
      <c r="G13" s="42"/>
      <c r="H13" s="42"/>
      <c r="I13" s="42">
        <f t="shared" ref="I13:I14" si="0">SUM(B13:H13)</f>
        <v>0</v>
      </c>
    </row>
    <row r="14" spans="1:9">
      <c r="A14" s="41" t="s">
        <v>16</v>
      </c>
      <c r="B14" s="42"/>
      <c r="C14" s="42"/>
      <c r="D14" s="42"/>
      <c r="E14" s="42"/>
      <c r="F14" s="42"/>
      <c r="G14" s="42"/>
      <c r="H14" s="42"/>
      <c r="I14" s="42">
        <f t="shared" si="0"/>
        <v>0</v>
      </c>
    </row>
    <row r="15" spans="1:9">
      <c r="A15" s="40" t="s">
        <v>56</v>
      </c>
      <c r="B15" s="48">
        <f t="shared" ref="B15:H15" si="1">SUM(B12:B14)</f>
        <v>0</v>
      </c>
      <c r="C15" s="48">
        <f t="shared" si="1"/>
        <v>0</v>
      </c>
      <c r="D15" s="48">
        <f>SUM(D12:D14)</f>
        <v>0</v>
      </c>
      <c r="E15" s="48">
        <f t="shared" si="1"/>
        <v>0</v>
      </c>
      <c r="F15" s="48">
        <f t="shared" si="1"/>
        <v>0</v>
      </c>
      <c r="G15" s="48">
        <f t="shared" si="1"/>
        <v>0</v>
      </c>
      <c r="H15" s="48">
        <f t="shared" si="1"/>
        <v>0</v>
      </c>
      <c r="I15" s="48">
        <f>SUM(B15:H15)</f>
        <v>0</v>
      </c>
    </row>
    <row r="16" spans="1:9" s="43" customFormat="1">
      <c r="A16" s="63"/>
      <c r="B16" s="68"/>
      <c r="C16" s="68"/>
      <c r="D16" s="68"/>
      <c r="E16" s="68"/>
      <c r="F16" s="68"/>
      <c r="G16" s="68"/>
      <c r="H16" s="68"/>
      <c r="I16" s="69"/>
    </row>
    <row r="17" spans="1:9" s="43" customFormat="1">
      <c r="A17" s="44" t="s">
        <v>69</v>
      </c>
      <c r="B17" s="45" t="s">
        <v>76</v>
      </c>
      <c r="C17" s="45" t="s">
        <v>49</v>
      </c>
      <c r="D17" s="45" t="s">
        <v>4</v>
      </c>
      <c r="E17" s="45" t="s">
        <v>2</v>
      </c>
      <c r="F17" s="45" t="s">
        <v>3</v>
      </c>
      <c r="G17" s="45" t="s">
        <v>1</v>
      </c>
      <c r="H17" s="45" t="s">
        <v>25</v>
      </c>
      <c r="I17" s="45" t="s">
        <v>17</v>
      </c>
    </row>
    <row r="18" spans="1:9" s="43" customFormat="1">
      <c r="A18" s="75" t="s">
        <v>21</v>
      </c>
      <c r="B18" s="46"/>
      <c r="C18" s="46"/>
      <c r="D18" s="46"/>
      <c r="E18" s="46"/>
      <c r="F18" s="46"/>
      <c r="G18" s="46"/>
      <c r="H18" s="46"/>
      <c r="I18" s="47">
        <f>SUM(B18:H18)</f>
        <v>0</v>
      </c>
    </row>
    <row r="19" spans="1:9">
      <c r="A19" s="2"/>
      <c r="B19" s="70"/>
      <c r="C19" s="70"/>
      <c r="D19" s="70"/>
      <c r="E19" s="70"/>
      <c r="F19" s="70"/>
      <c r="G19" s="70"/>
      <c r="H19" s="70"/>
      <c r="I19" s="71"/>
    </row>
    <row r="20" spans="1:9">
      <c r="A20" s="52" t="s">
        <v>58</v>
      </c>
      <c r="B20" s="53" t="s">
        <v>76</v>
      </c>
      <c r="C20" s="53" t="s">
        <v>49</v>
      </c>
      <c r="D20" s="53" t="s">
        <v>4</v>
      </c>
      <c r="E20" s="53" t="s">
        <v>2</v>
      </c>
      <c r="F20" s="53" t="s">
        <v>3</v>
      </c>
      <c r="G20" s="53" t="s">
        <v>1</v>
      </c>
      <c r="H20" s="53" t="s">
        <v>25</v>
      </c>
      <c r="I20" s="53" t="s">
        <v>17</v>
      </c>
    </row>
    <row r="21" spans="1:9">
      <c r="A21" s="54" t="s">
        <v>6</v>
      </c>
      <c r="B21" s="55"/>
      <c r="C21" s="55"/>
      <c r="D21" s="55"/>
      <c r="E21" s="55"/>
      <c r="F21" s="55"/>
      <c r="G21" s="55"/>
      <c r="H21" s="55"/>
      <c r="I21" s="57">
        <f>SUM(B21:H21)</f>
        <v>0</v>
      </c>
    </row>
    <row r="22" spans="1:9">
      <c r="A22" s="54" t="s">
        <v>19</v>
      </c>
      <c r="B22" s="55"/>
      <c r="C22" s="55"/>
      <c r="D22" s="55"/>
      <c r="E22" s="55"/>
      <c r="F22" s="55"/>
      <c r="G22" s="55"/>
      <c r="H22" s="55"/>
      <c r="I22" s="57">
        <f t="shared" ref="I22:I33" si="2">SUM(B22:H22)</f>
        <v>0</v>
      </c>
    </row>
    <row r="23" spans="1:9">
      <c r="A23" s="54" t="s">
        <v>8</v>
      </c>
      <c r="B23" s="55"/>
      <c r="C23" s="55"/>
      <c r="D23" s="55"/>
      <c r="E23" s="55"/>
      <c r="F23" s="55"/>
      <c r="G23" s="55"/>
      <c r="H23" s="55"/>
      <c r="I23" s="57">
        <f t="shared" si="2"/>
        <v>0</v>
      </c>
    </row>
    <row r="24" spans="1:9">
      <c r="A24" s="54" t="s">
        <v>7</v>
      </c>
      <c r="B24" s="55"/>
      <c r="C24" s="55"/>
      <c r="D24" s="55"/>
      <c r="E24" s="55"/>
      <c r="F24" s="55"/>
      <c r="G24" s="55"/>
      <c r="H24" s="55"/>
      <c r="I24" s="57">
        <f t="shared" si="2"/>
        <v>0</v>
      </c>
    </row>
    <row r="25" spans="1:9">
      <c r="A25" s="54" t="s">
        <v>0</v>
      </c>
      <c r="B25" s="55"/>
      <c r="C25" s="55"/>
      <c r="D25" s="55"/>
      <c r="E25" s="55"/>
      <c r="F25" s="55"/>
      <c r="G25" s="55"/>
      <c r="H25" s="55"/>
      <c r="I25" s="57">
        <f t="shared" si="2"/>
        <v>0</v>
      </c>
    </row>
    <row r="26" spans="1:9">
      <c r="A26" s="56" t="s">
        <v>23</v>
      </c>
      <c r="B26" s="55"/>
      <c r="C26" s="55"/>
      <c r="D26" s="55"/>
      <c r="E26" s="55"/>
      <c r="F26" s="55"/>
      <c r="G26" s="55"/>
      <c r="H26" s="55"/>
      <c r="I26" s="57">
        <f t="shared" si="2"/>
        <v>0</v>
      </c>
    </row>
    <row r="27" spans="1:9">
      <c r="A27" s="54" t="s">
        <v>13</v>
      </c>
      <c r="B27" s="55"/>
      <c r="C27" s="55"/>
      <c r="D27" s="55"/>
      <c r="E27" s="55"/>
      <c r="F27" s="55"/>
      <c r="G27" s="55"/>
      <c r="H27" s="55"/>
      <c r="I27" s="57">
        <f t="shared" si="2"/>
        <v>0</v>
      </c>
    </row>
    <row r="28" spans="1:9">
      <c r="A28" s="54" t="s">
        <v>14</v>
      </c>
      <c r="B28" s="55"/>
      <c r="C28" s="55"/>
      <c r="D28" s="55"/>
      <c r="E28" s="55"/>
      <c r="F28" s="55"/>
      <c r="G28" s="55"/>
      <c r="H28" s="55"/>
      <c r="I28" s="57">
        <f t="shared" si="2"/>
        <v>0</v>
      </c>
    </row>
    <row r="29" spans="1:9">
      <c r="A29" s="54" t="s">
        <v>18</v>
      </c>
      <c r="B29" s="55"/>
      <c r="C29" s="55"/>
      <c r="D29" s="55"/>
      <c r="E29" s="55"/>
      <c r="F29" s="55"/>
      <c r="G29" s="55"/>
      <c r="H29" s="55"/>
      <c r="I29" s="57">
        <f t="shared" si="2"/>
        <v>0</v>
      </c>
    </row>
    <row r="30" spans="1:9">
      <c r="A30" s="54" t="s">
        <v>9</v>
      </c>
      <c r="B30" s="55"/>
      <c r="C30" s="55"/>
      <c r="D30" s="55"/>
      <c r="E30" s="55"/>
      <c r="F30" s="55"/>
      <c r="G30" s="55"/>
      <c r="H30" s="55"/>
      <c r="I30" s="57">
        <f t="shared" si="2"/>
        <v>0</v>
      </c>
    </row>
    <row r="31" spans="1:9">
      <c r="A31" s="54" t="s">
        <v>24</v>
      </c>
      <c r="B31" s="55"/>
      <c r="C31" s="55"/>
      <c r="D31" s="55"/>
      <c r="E31" s="55"/>
      <c r="F31" s="55"/>
      <c r="G31" s="55"/>
      <c r="H31" s="55"/>
      <c r="I31" s="57">
        <f t="shared" si="2"/>
        <v>0</v>
      </c>
    </row>
    <row r="32" spans="1:9">
      <c r="A32" s="54" t="s">
        <v>10</v>
      </c>
      <c r="B32" s="55"/>
      <c r="C32" s="55"/>
      <c r="D32" s="55"/>
      <c r="E32" s="55"/>
      <c r="F32" s="55"/>
      <c r="G32" s="55"/>
      <c r="H32" s="55"/>
      <c r="I32" s="57">
        <f t="shared" si="2"/>
        <v>0</v>
      </c>
    </row>
    <row r="33" spans="1:9">
      <c r="A33" s="54" t="s">
        <v>11</v>
      </c>
      <c r="B33" s="55"/>
      <c r="C33" s="55"/>
      <c r="D33" s="55"/>
      <c r="E33" s="55"/>
      <c r="F33" s="55"/>
      <c r="G33" s="55"/>
      <c r="H33" s="55"/>
      <c r="I33" s="57">
        <f t="shared" si="2"/>
        <v>0</v>
      </c>
    </row>
    <row r="34" spans="1:9">
      <c r="A34" s="76" t="s">
        <v>59</v>
      </c>
      <c r="B34" s="77">
        <f t="shared" ref="B34:H34" si="3">SUM(B21:B33)</f>
        <v>0</v>
      </c>
      <c r="C34" s="77">
        <f>SUM(C21:C33)</f>
        <v>0</v>
      </c>
      <c r="D34" s="77">
        <f t="shared" si="3"/>
        <v>0</v>
      </c>
      <c r="E34" s="77">
        <f t="shared" si="3"/>
        <v>0</v>
      </c>
      <c r="F34" s="77">
        <f t="shared" si="3"/>
        <v>0</v>
      </c>
      <c r="G34" s="77">
        <f t="shared" si="3"/>
        <v>0</v>
      </c>
      <c r="H34" s="77">
        <f t="shared" si="3"/>
        <v>0</v>
      </c>
      <c r="I34" s="77">
        <f>SUM(B34:H34)</f>
        <v>0</v>
      </c>
    </row>
    <row r="35" spans="1:9">
      <c r="A35" s="76" t="s">
        <v>60</v>
      </c>
      <c r="B35" s="77">
        <f>B34+B18</f>
        <v>0</v>
      </c>
      <c r="C35" s="77">
        <f t="shared" ref="C35:I35" si="4">C34+C18</f>
        <v>0</v>
      </c>
      <c r="D35" s="77">
        <f t="shared" si="4"/>
        <v>0</v>
      </c>
      <c r="E35" s="77">
        <f t="shared" si="4"/>
        <v>0</v>
      </c>
      <c r="F35" s="77">
        <f t="shared" si="4"/>
        <v>0</v>
      </c>
      <c r="G35" s="77">
        <f t="shared" si="4"/>
        <v>0</v>
      </c>
      <c r="H35" s="77">
        <f t="shared" si="4"/>
        <v>0</v>
      </c>
      <c r="I35" s="77">
        <f t="shared" si="4"/>
        <v>0</v>
      </c>
    </row>
    <row r="36" spans="1:9" s="43" customFormat="1" ht="13.5" thickBot="1">
      <c r="A36" s="72"/>
      <c r="B36" s="68"/>
      <c r="C36" s="68"/>
      <c r="D36" s="68"/>
      <c r="E36" s="68"/>
      <c r="F36" s="68"/>
      <c r="G36" s="68"/>
      <c r="H36" s="68"/>
      <c r="I36" s="69"/>
    </row>
    <row r="37" spans="1:9" s="43" customFormat="1">
      <c r="A37" s="62"/>
      <c r="B37" s="64" t="s">
        <v>5</v>
      </c>
      <c r="C37" s="64" t="s">
        <v>49</v>
      </c>
      <c r="D37" s="64" t="s">
        <v>4</v>
      </c>
      <c r="E37" s="64" t="s">
        <v>2</v>
      </c>
      <c r="F37" s="64" t="s">
        <v>3</v>
      </c>
      <c r="G37" s="64" t="s">
        <v>1</v>
      </c>
      <c r="H37" s="64" t="s">
        <v>25</v>
      </c>
      <c r="I37" s="65" t="s">
        <v>17</v>
      </c>
    </row>
    <row r="38" spans="1:9" s="43" customFormat="1" ht="13.5" thickBot="1">
      <c r="A38" s="61" t="s">
        <v>61</v>
      </c>
      <c r="B38" s="78">
        <f t="shared" ref="B38:I38" si="5">B15-B35</f>
        <v>0</v>
      </c>
      <c r="C38" s="78">
        <f t="shared" si="5"/>
        <v>0</v>
      </c>
      <c r="D38" s="78">
        <f t="shared" si="5"/>
        <v>0</v>
      </c>
      <c r="E38" s="78">
        <f t="shared" si="5"/>
        <v>0</v>
      </c>
      <c r="F38" s="78">
        <f t="shared" si="5"/>
        <v>0</v>
      </c>
      <c r="G38" s="78">
        <f t="shared" si="5"/>
        <v>0</v>
      </c>
      <c r="H38" s="78">
        <f t="shared" si="5"/>
        <v>0</v>
      </c>
      <c r="I38" s="79">
        <f t="shared" si="5"/>
        <v>0</v>
      </c>
    </row>
    <row r="39" spans="1:9" s="43" customFormat="1">
      <c r="A39" s="60"/>
      <c r="B39" s="90"/>
      <c r="C39" s="90"/>
      <c r="D39" s="90"/>
      <c r="E39" s="90"/>
      <c r="F39" s="90"/>
      <c r="G39" s="90"/>
      <c r="H39" s="90"/>
      <c r="I39" s="90"/>
    </row>
    <row r="40" spans="1:9">
      <c r="A40" s="73"/>
      <c r="B40" s="70"/>
      <c r="C40" s="70"/>
      <c r="D40" s="70"/>
      <c r="E40" s="70"/>
      <c r="F40" s="70"/>
      <c r="G40" s="70"/>
      <c r="H40" s="70"/>
      <c r="I40" s="71"/>
    </row>
    <row r="41" spans="1:9" ht="15.75" customHeight="1">
      <c r="C41" s="74"/>
      <c r="D41" s="109" t="s">
        <v>52</v>
      </c>
      <c r="E41" s="110"/>
      <c r="F41" s="110"/>
      <c r="G41" s="110"/>
      <c r="H41" s="74"/>
      <c r="I41" s="74"/>
    </row>
    <row r="42" spans="1:9" ht="12.75" customHeight="1">
      <c r="A42" s="67" t="s">
        <v>51</v>
      </c>
      <c r="B42" s="58"/>
      <c r="C42" s="70"/>
      <c r="D42" s="105" t="s">
        <v>64</v>
      </c>
      <c r="E42" s="106"/>
      <c r="F42" s="107"/>
      <c r="G42" s="81" t="e">
        <f>D9/D4</f>
        <v>#DIV/0!</v>
      </c>
      <c r="H42" s="70"/>
      <c r="I42" s="71"/>
    </row>
    <row r="43" spans="1:9" ht="12.75" customHeight="1">
      <c r="A43" s="59" t="s">
        <v>62</v>
      </c>
      <c r="B43" s="80"/>
      <c r="C43" s="70"/>
      <c r="D43" s="105" t="s">
        <v>53</v>
      </c>
      <c r="E43" s="106"/>
      <c r="F43" s="107"/>
      <c r="G43" s="81" t="e">
        <f>I15/D4</f>
        <v>#DIV/0!</v>
      </c>
      <c r="H43" s="70"/>
      <c r="I43" s="71"/>
    </row>
    <row r="44" spans="1:9" ht="12.75" customHeight="1">
      <c r="A44" s="59" t="s">
        <v>63</v>
      </c>
      <c r="B44" s="80"/>
      <c r="C44" s="70"/>
      <c r="D44" s="105" t="s">
        <v>54</v>
      </c>
      <c r="E44" s="106"/>
      <c r="F44" s="107"/>
      <c r="G44" s="81" t="e">
        <f>I18/D4</f>
        <v>#DIV/0!</v>
      </c>
      <c r="H44" s="70"/>
      <c r="I44" s="71"/>
    </row>
    <row r="45" spans="1:9" ht="12.75" customHeight="1">
      <c r="C45" s="74"/>
      <c r="D45" s="105" t="s">
        <v>55</v>
      </c>
      <c r="E45" s="106"/>
      <c r="F45" s="107"/>
      <c r="G45" s="81" t="e">
        <f>I34/D4</f>
        <v>#DIV/0!</v>
      </c>
      <c r="H45" s="74"/>
      <c r="I45" s="74"/>
    </row>
    <row r="46" spans="1:9" ht="12.75" customHeight="1">
      <c r="A46" t="s">
        <v>50</v>
      </c>
      <c r="C46" s="68"/>
      <c r="D46" s="105" t="s">
        <v>57</v>
      </c>
      <c r="E46" s="106"/>
      <c r="F46" s="107"/>
      <c r="G46" s="81" t="e">
        <f>I34/I18</f>
        <v>#DIV/0!</v>
      </c>
      <c r="H46" s="68"/>
      <c r="I46" s="69"/>
    </row>
    <row r="47" spans="1:9">
      <c r="C47" s="68"/>
      <c r="D47" s="68"/>
      <c r="F47" s="68"/>
      <c r="G47" s="68"/>
      <c r="H47" s="68"/>
      <c r="I47" s="69"/>
    </row>
    <row r="48" spans="1:9">
      <c r="C48" s="68"/>
      <c r="D48" s="68"/>
      <c r="E48" s="68"/>
      <c r="F48" s="68"/>
      <c r="G48" s="68"/>
      <c r="H48" s="68"/>
      <c r="I48" s="69"/>
    </row>
    <row r="49" spans="3:9">
      <c r="C49" s="68"/>
      <c r="D49" s="68"/>
      <c r="E49" s="68"/>
      <c r="F49" s="68"/>
      <c r="G49" s="68"/>
      <c r="H49" s="68"/>
      <c r="I49" s="69"/>
    </row>
    <row r="50" spans="3:9">
      <c r="C50" s="68"/>
      <c r="D50" s="68"/>
      <c r="E50" s="68"/>
      <c r="F50" s="68"/>
      <c r="G50" s="68"/>
      <c r="H50" s="68"/>
      <c r="I50" s="69"/>
    </row>
  </sheetData>
  <mergeCells count="7">
    <mergeCell ref="D46:F46"/>
    <mergeCell ref="A1:I1"/>
    <mergeCell ref="D41:G41"/>
    <mergeCell ref="D42:F42"/>
    <mergeCell ref="D43:F43"/>
    <mergeCell ref="D44:F44"/>
    <mergeCell ref="D45:F45"/>
  </mergeCells>
  <pageMargins left="0.7" right="0.7" top="0.75" bottom="0.75" header="0.3" footer="0.3"/>
  <pageSetup scale="7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workbookViewId="0">
      <selection activeCell="A30" sqref="A30"/>
    </sheetView>
  </sheetViews>
  <sheetFormatPr defaultRowHeight="12.75"/>
  <cols>
    <col min="1" max="1" width="43.85546875" customWidth="1"/>
    <col min="2" max="2" width="16.42578125" bestFit="1" customWidth="1"/>
    <col min="3" max="3" width="21" bestFit="1" customWidth="1"/>
    <col min="4" max="4" width="14.85546875" bestFit="1" customWidth="1"/>
    <col min="5" max="9" width="14.5703125" customWidth="1"/>
  </cols>
  <sheetData>
    <row r="1" spans="1:9" ht="23.25">
      <c r="A1" s="108" t="s">
        <v>70</v>
      </c>
      <c r="B1" s="108"/>
      <c r="C1" s="108"/>
      <c r="D1" s="108"/>
      <c r="E1" s="108"/>
      <c r="F1" s="108"/>
      <c r="G1" s="108"/>
      <c r="H1" s="108"/>
      <c r="I1" s="108"/>
    </row>
    <row r="2" spans="1:9" ht="18">
      <c r="A2" s="2"/>
      <c r="B2" s="2"/>
      <c r="C2" s="88" t="s">
        <v>71</v>
      </c>
      <c r="D2" s="89"/>
      <c r="E2" s="2"/>
      <c r="F2" s="2"/>
      <c r="G2" s="2"/>
      <c r="H2" s="2"/>
      <c r="I2" s="2"/>
    </row>
    <row r="3" spans="1:9" s="1" customFormat="1" ht="23.25">
      <c r="A3" s="83"/>
      <c r="B3" s="83"/>
      <c r="C3" s="88" t="s">
        <v>72</v>
      </c>
      <c r="D3" s="89"/>
      <c r="E3" s="84"/>
      <c r="F3" s="84"/>
      <c r="G3" s="84"/>
      <c r="H3" s="84"/>
      <c r="I3" s="83"/>
    </row>
    <row r="4" spans="1:9" s="1" customFormat="1" ht="23.25">
      <c r="A4" s="83"/>
      <c r="B4" s="83"/>
      <c r="C4" s="82" t="s">
        <v>45</v>
      </c>
      <c r="D4" s="85"/>
      <c r="E4" s="84"/>
      <c r="F4" s="84"/>
      <c r="G4" s="84"/>
      <c r="H4" s="84"/>
      <c r="I4" s="83"/>
    </row>
    <row r="5" spans="1:9">
      <c r="A5" s="4" t="s">
        <v>22</v>
      </c>
      <c r="B5" s="70"/>
      <c r="C5" s="70"/>
      <c r="D5" s="70"/>
      <c r="E5" s="70"/>
      <c r="F5" s="70"/>
      <c r="G5" s="70"/>
      <c r="H5" s="70"/>
      <c r="I5" s="2"/>
    </row>
    <row r="6" spans="1:9">
      <c r="A6" s="2"/>
      <c r="B6" s="70"/>
      <c r="C6" s="70"/>
      <c r="D6" s="70"/>
      <c r="E6" s="70"/>
      <c r="F6" s="70"/>
      <c r="G6" s="70"/>
      <c r="H6" s="70"/>
      <c r="I6" s="2"/>
    </row>
    <row r="7" spans="1:9">
      <c r="A7" s="66" t="s">
        <v>46</v>
      </c>
      <c r="B7" s="49" t="s">
        <v>65</v>
      </c>
      <c r="C7" s="49" t="s">
        <v>66</v>
      </c>
      <c r="D7" s="49" t="s">
        <v>67</v>
      </c>
      <c r="E7" s="86"/>
      <c r="F7" s="87"/>
      <c r="G7" s="86"/>
      <c r="H7" s="86"/>
      <c r="I7" s="86"/>
    </row>
    <row r="8" spans="1:9">
      <c r="A8" s="50" t="s">
        <v>48</v>
      </c>
      <c r="B8" s="51"/>
      <c r="C8" s="51"/>
      <c r="D8" s="51">
        <f>B8-C8</f>
        <v>0</v>
      </c>
      <c r="E8" s="68"/>
      <c r="F8" s="69"/>
      <c r="G8" s="68"/>
      <c r="H8" s="68"/>
      <c r="I8" s="63"/>
    </row>
    <row r="9" spans="1:9">
      <c r="A9" s="50" t="s">
        <v>47</v>
      </c>
      <c r="B9" s="51"/>
      <c r="C9" s="51"/>
      <c r="D9" s="51">
        <f>B9-C9</f>
        <v>0</v>
      </c>
      <c r="E9" s="68"/>
      <c r="F9" s="68"/>
      <c r="G9" s="68"/>
      <c r="H9" s="68"/>
      <c r="I9" s="63"/>
    </row>
    <row r="10" spans="1:9">
      <c r="A10" s="2"/>
      <c r="B10" s="70"/>
      <c r="C10" s="70"/>
      <c r="D10" s="70"/>
      <c r="E10" s="70"/>
      <c r="F10" s="70"/>
      <c r="G10" s="70"/>
      <c r="H10" s="70"/>
      <c r="I10" s="2"/>
    </row>
    <row r="11" spans="1:9">
      <c r="A11" s="38" t="s">
        <v>68</v>
      </c>
      <c r="B11" s="39" t="s">
        <v>76</v>
      </c>
      <c r="C11" s="39" t="s">
        <v>49</v>
      </c>
      <c r="D11" s="39" t="s">
        <v>4</v>
      </c>
      <c r="E11" s="39" t="s">
        <v>2</v>
      </c>
      <c r="F11" s="39" t="s">
        <v>3</v>
      </c>
      <c r="G11" s="39" t="s">
        <v>1</v>
      </c>
      <c r="H11" s="39" t="s">
        <v>25</v>
      </c>
      <c r="I11" s="39" t="s">
        <v>17</v>
      </c>
    </row>
    <row r="12" spans="1:9">
      <c r="A12" s="41" t="s">
        <v>12</v>
      </c>
      <c r="B12" s="42"/>
      <c r="C12" s="42"/>
      <c r="D12" s="42"/>
      <c r="E12" s="42"/>
      <c r="F12" s="42"/>
      <c r="G12" s="42"/>
      <c r="H12" s="42"/>
      <c r="I12" s="42">
        <f>SUM(B12:H12)</f>
        <v>0</v>
      </c>
    </row>
    <row r="13" spans="1:9">
      <c r="A13" s="41" t="s">
        <v>15</v>
      </c>
      <c r="B13" s="42"/>
      <c r="C13" s="42"/>
      <c r="D13" s="42"/>
      <c r="E13" s="42"/>
      <c r="F13" s="42"/>
      <c r="G13" s="42"/>
      <c r="H13" s="42"/>
      <c r="I13" s="42">
        <f t="shared" ref="I13:I14" si="0">SUM(B13:H13)</f>
        <v>0</v>
      </c>
    </row>
    <row r="14" spans="1:9">
      <c r="A14" s="41" t="s">
        <v>16</v>
      </c>
      <c r="B14" s="42"/>
      <c r="C14" s="42"/>
      <c r="D14" s="42"/>
      <c r="E14" s="42"/>
      <c r="F14" s="42"/>
      <c r="G14" s="42"/>
      <c r="H14" s="42"/>
      <c r="I14" s="42">
        <f t="shared" si="0"/>
        <v>0</v>
      </c>
    </row>
    <row r="15" spans="1:9">
      <c r="A15" s="40" t="s">
        <v>56</v>
      </c>
      <c r="B15" s="48">
        <f t="shared" ref="B15:H15" si="1">SUM(B12:B14)</f>
        <v>0</v>
      </c>
      <c r="C15" s="48">
        <f t="shared" si="1"/>
        <v>0</v>
      </c>
      <c r="D15" s="48">
        <f>SUM(D12:D14)</f>
        <v>0</v>
      </c>
      <c r="E15" s="48">
        <f t="shared" si="1"/>
        <v>0</v>
      </c>
      <c r="F15" s="48">
        <f t="shared" si="1"/>
        <v>0</v>
      </c>
      <c r="G15" s="48">
        <f t="shared" si="1"/>
        <v>0</v>
      </c>
      <c r="H15" s="48">
        <f t="shared" si="1"/>
        <v>0</v>
      </c>
      <c r="I15" s="48">
        <f>SUM(B15:H15)</f>
        <v>0</v>
      </c>
    </row>
    <row r="16" spans="1:9" s="43" customFormat="1">
      <c r="A16" s="63"/>
      <c r="B16" s="68"/>
      <c r="C16" s="68"/>
      <c r="D16" s="68"/>
      <c r="E16" s="68"/>
      <c r="F16" s="68"/>
      <c r="G16" s="68"/>
      <c r="H16" s="68"/>
      <c r="I16" s="69"/>
    </row>
    <row r="17" spans="1:9" s="43" customFormat="1">
      <c r="A17" s="44" t="s">
        <v>69</v>
      </c>
      <c r="B17" s="45" t="s">
        <v>76</v>
      </c>
      <c r="C17" s="45" t="s">
        <v>49</v>
      </c>
      <c r="D17" s="45" t="s">
        <v>4</v>
      </c>
      <c r="E17" s="45" t="s">
        <v>2</v>
      </c>
      <c r="F17" s="45" t="s">
        <v>3</v>
      </c>
      <c r="G17" s="45" t="s">
        <v>1</v>
      </c>
      <c r="H17" s="45" t="s">
        <v>25</v>
      </c>
      <c r="I17" s="45" t="s">
        <v>17</v>
      </c>
    </row>
    <row r="18" spans="1:9" s="43" customFormat="1">
      <c r="A18" s="75" t="s">
        <v>21</v>
      </c>
      <c r="B18" s="46"/>
      <c r="C18" s="46"/>
      <c r="D18" s="46"/>
      <c r="E18" s="46"/>
      <c r="F18" s="46"/>
      <c r="G18" s="46"/>
      <c r="H18" s="46"/>
      <c r="I18" s="47">
        <f>SUM(B18:H18)</f>
        <v>0</v>
      </c>
    </row>
    <row r="19" spans="1:9">
      <c r="A19" s="2"/>
      <c r="B19" s="70"/>
      <c r="C19" s="70"/>
      <c r="D19" s="70"/>
      <c r="E19" s="70"/>
      <c r="F19" s="70"/>
      <c r="G19" s="70"/>
      <c r="H19" s="70"/>
      <c r="I19" s="71"/>
    </row>
    <row r="20" spans="1:9">
      <c r="A20" s="52" t="s">
        <v>58</v>
      </c>
      <c r="B20" s="53" t="s">
        <v>76</v>
      </c>
      <c r="C20" s="53" t="s">
        <v>49</v>
      </c>
      <c r="D20" s="53" t="s">
        <v>4</v>
      </c>
      <c r="E20" s="53" t="s">
        <v>2</v>
      </c>
      <c r="F20" s="53" t="s">
        <v>3</v>
      </c>
      <c r="G20" s="53" t="s">
        <v>1</v>
      </c>
      <c r="H20" s="53" t="s">
        <v>25</v>
      </c>
      <c r="I20" s="53" t="s">
        <v>17</v>
      </c>
    </row>
    <row r="21" spans="1:9">
      <c r="A21" s="54" t="s">
        <v>6</v>
      </c>
      <c r="B21" s="55"/>
      <c r="C21" s="55"/>
      <c r="D21" s="55"/>
      <c r="E21" s="55"/>
      <c r="F21" s="55"/>
      <c r="G21" s="55"/>
      <c r="H21" s="55"/>
      <c r="I21" s="57">
        <f>SUM(B21:H21)</f>
        <v>0</v>
      </c>
    </row>
    <row r="22" spans="1:9">
      <c r="A22" s="54" t="s">
        <v>19</v>
      </c>
      <c r="B22" s="55"/>
      <c r="C22" s="55"/>
      <c r="D22" s="55"/>
      <c r="E22" s="55"/>
      <c r="F22" s="55"/>
      <c r="G22" s="55"/>
      <c r="H22" s="55"/>
      <c r="I22" s="57">
        <f t="shared" ref="I22:I33" si="2">SUM(B22:H22)</f>
        <v>0</v>
      </c>
    </row>
    <row r="23" spans="1:9">
      <c r="A23" s="54" t="s">
        <v>8</v>
      </c>
      <c r="B23" s="55"/>
      <c r="C23" s="55"/>
      <c r="D23" s="55"/>
      <c r="E23" s="55"/>
      <c r="F23" s="55"/>
      <c r="G23" s="55"/>
      <c r="H23" s="55"/>
      <c r="I23" s="57">
        <f t="shared" si="2"/>
        <v>0</v>
      </c>
    </row>
    <row r="24" spans="1:9">
      <c r="A24" s="54" t="s">
        <v>7</v>
      </c>
      <c r="B24" s="55"/>
      <c r="C24" s="55"/>
      <c r="D24" s="55"/>
      <c r="E24" s="55"/>
      <c r="F24" s="55"/>
      <c r="G24" s="55"/>
      <c r="H24" s="55"/>
      <c r="I24" s="57">
        <f t="shared" si="2"/>
        <v>0</v>
      </c>
    </row>
    <row r="25" spans="1:9">
      <c r="A25" s="54" t="s">
        <v>0</v>
      </c>
      <c r="B25" s="55"/>
      <c r="C25" s="55"/>
      <c r="D25" s="55"/>
      <c r="E25" s="55"/>
      <c r="F25" s="55"/>
      <c r="G25" s="55"/>
      <c r="H25" s="55"/>
      <c r="I25" s="57">
        <f t="shared" si="2"/>
        <v>0</v>
      </c>
    </row>
    <row r="26" spans="1:9">
      <c r="A26" s="56" t="s">
        <v>23</v>
      </c>
      <c r="B26" s="55"/>
      <c r="C26" s="55"/>
      <c r="D26" s="55"/>
      <c r="E26" s="55"/>
      <c r="F26" s="55"/>
      <c r="G26" s="55"/>
      <c r="H26" s="55"/>
      <c r="I26" s="57">
        <f t="shared" si="2"/>
        <v>0</v>
      </c>
    </row>
    <row r="27" spans="1:9">
      <c r="A27" s="54" t="s">
        <v>13</v>
      </c>
      <c r="B27" s="55"/>
      <c r="C27" s="55"/>
      <c r="D27" s="55"/>
      <c r="E27" s="55"/>
      <c r="F27" s="55"/>
      <c r="G27" s="55"/>
      <c r="H27" s="55"/>
      <c r="I27" s="57">
        <f t="shared" si="2"/>
        <v>0</v>
      </c>
    </row>
    <row r="28" spans="1:9">
      <c r="A28" s="54" t="s">
        <v>14</v>
      </c>
      <c r="B28" s="55"/>
      <c r="C28" s="55"/>
      <c r="D28" s="55"/>
      <c r="E28" s="55"/>
      <c r="F28" s="55"/>
      <c r="G28" s="55"/>
      <c r="H28" s="55"/>
      <c r="I28" s="57">
        <f t="shared" si="2"/>
        <v>0</v>
      </c>
    </row>
    <row r="29" spans="1:9">
      <c r="A29" s="54" t="s">
        <v>18</v>
      </c>
      <c r="B29" s="55"/>
      <c r="C29" s="55"/>
      <c r="D29" s="55"/>
      <c r="E29" s="55"/>
      <c r="F29" s="55"/>
      <c r="G29" s="55"/>
      <c r="H29" s="55"/>
      <c r="I29" s="57">
        <f t="shared" si="2"/>
        <v>0</v>
      </c>
    </row>
    <row r="30" spans="1:9">
      <c r="A30" s="54" t="s">
        <v>9</v>
      </c>
      <c r="B30" s="55"/>
      <c r="C30" s="55"/>
      <c r="D30" s="55"/>
      <c r="E30" s="55"/>
      <c r="F30" s="55"/>
      <c r="G30" s="55"/>
      <c r="H30" s="55"/>
      <c r="I30" s="57">
        <f t="shared" si="2"/>
        <v>0</v>
      </c>
    </row>
    <row r="31" spans="1:9">
      <c r="A31" s="54" t="s">
        <v>24</v>
      </c>
      <c r="B31" s="55"/>
      <c r="C31" s="55"/>
      <c r="D31" s="55"/>
      <c r="E31" s="55"/>
      <c r="F31" s="55"/>
      <c r="G31" s="55"/>
      <c r="H31" s="55"/>
      <c r="I31" s="57">
        <f t="shared" si="2"/>
        <v>0</v>
      </c>
    </row>
    <row r="32" spans="1:9">
      <c r="A32" s="54" t="s">
        <v>10</v>
      </c>
      <c r="B32" s="55"/>
      <c r="C32" s="55"/>
      <c r="D32" s="55"/>
      <c r="E32" s="55"/>
      <c r="F32" s="55"/>
      <c r="G32" s="55"/>
      <c r="H32" s="55"/>
      <c r="I32" s="57">
        <f t="shared" si="2"/>
        <v>0</v>
      </c>
    </row>
    <row r="33" spans="1:9">
      <c r="A33" s="54" t="s">
        <v>11</v>
      </c>
      <c r="B33" s="55"/>
      <c r="C33" s="55"/>
      <c r="D33" s="55"/>
      <c r="E33" s="55"/>
      <c r="F33" s="55"/>
      <c r="G33" s="55"/>
      <c r="H33" s="55"/>
      <c r="I33" s="57">
        <f t="shared" si="2"/>
        <v>0</v>
      </c>
    </row>
    <row r="34" spans="1:9">
      <c r="A34" s="76" t="s">
        <v>59</v>
      </c>
      <c r="B34" s="77">
        <f t="shared" ref="B34:H34" si="3">SUM(B21:B33)</f>
        <v>0</v>
      </c>
      <c r="C34" s="77">
        <f>SUM(C21:C33)</f>
        <v>0</v>
      </c>
      <c r="D34" s="77">
        <f t="shared" si="3"/>
        <v>0</v>
      </c>
      <c r="E34" s="77">
        <f t="shared" si="3"/>
        <v>0</v>
      </c>
      <c r="F34" s="77">
        <f t="shared" si="3"/>
        <v>0</v>
      </c>
      <c r="G34" s="77">
        <f t="shared" si="3"/>
        <v>0</v>
      </c>
      <c r="H34" s="77">
        <f t="shared" si="3"/>
        <v>0</v>
      </c>
      <c r="I34" s="77">
        <f>SUM(B34:H34)</f>
        <v>0</v>
      </c>
    </row>
    <row r="35" spans="1:9">
      <c r="A35" s="76" t="s">
        <v>60</v>
      </c>
      <c r="B35" s="77">
        <f>B34+B18</f>
        <v>0</v>
      </c>
      <c r="C35" s="77">
        <f t="shared" ref="C35:I35" si="4">C34+C18</f>
        <v>0</v>
      </c>
      <c r="D35" s="77">
        <f t="shared" si="4"/>
        <v>0</v>
      </c>
      <c r="E35" s="77">
        <f t="shared" si="4"/>
        <v>0</v>
      </c>
      <c r="F35" s="77">
        <f t="shared" si="4"/>
        <v>0</v>
      </c>
      <c r="G35" s="77">
        <f t="shared" si="4"/>
        <v>0</v>
      </c>
      <c r="H35" s="77">
        <f t="shared" si="4"/>
        <v>0</v>
      </c>
      <c r="I35" s="77">
        <f t="shared" si="4"/>
        <v>0</v>
      </c>
    </row>
    <row r="36" spans="1:9" s="43" customFormat="1" ht="13.5" thickBot="1">
      <c r="A36" s="72"/>
      <c r="B36" s="68"/>
      <c r="C36" s="68"/>
      <c r="D36" s="68"/>
      <c r="E36" s="68"/>
      <c r="F36" s="68"/>
      <c r="G36" s="68"/>
      <c r="H36" s="68"/>
      <c r="I36" s="69"/>
    </row>
    <row r="37" spans="1:9" s="43" customFormat="1">
      <c r="A37" s="62"/>
      <c r="B37" s="64" t="s">
        <v>5</v>
      </c>
      <c r="C37" s="64" t="s">
        <v>49</v>
      </c>
      <c r="D37" s="64" t="s">
        <v>4</v>
      </c>
      <c r="E37" s="64" t="s">
        <v>2</v>
      </c>
      <c r="F37" s="64" t="s">
        <v>3</v>
      </c>
      <c r="G37" s="64" t="s">
        <v>1</v>
      </c>
      <c r="H37" s="64" t="s">
        <v>25</v>
      </c>
      <c r="I37" s="65" t="s">
        <v>17</v>
      </c>
    </row>
    <row r="38" spans="1:9" s="43" customFormat="1" ht="13.5" thickBot="1">
      <c r="A38" s="61" t="s">
        <v>61</v>
      </c>
      <c r="B38" s="78">
        <f t="shared" ref="B38:I38" si="5">B15-B35</f>
        <v>0</v>
      </c>
      <c r="C38" s="78">
        <f t="shared" si="5"/>
        <v>0</v>
      </c>
      <c r="D38" s="78">
        <f t="shared" si="5"/>
        <v>0</v>
      </c>
      <c r="E38" s="78">
        <f t="shared" si="5"/>
        <v>0</v>
      </c>
      <c r="F38" s="78">
        <f t="shared" si="5"/>
        <v>0</v>
      </c>
      <c r="G38" s="78">
        <f t="shared" si="5"/>
        <v>0</v>
      </c>
      <c r="H38" s="78">
        <f t="shared" si="5"/>
        <v>0</v>
      </c>
      <c r="I38" s="79">
        <f t="shared" si="5"/>
        <v>0</v>
      </c>
    </row>
    <row r="39" spans="1:9" s="43" customFormat="1">
      <c r="A39" s="60"/>
      <c r="B39" s="90"/>
      <c r="C39" s="90"/>
      <c r="D39" s="90"/>
      <c r="E39" s="90"/>
      <c r="F39" s="90"/>
      <c r="G39" s="90"/>
      <c r="H39" s="90"/>
      <c r="I39" s="90"/>
    </row>
    <row r="40" spans="1:9">
      <c r="A40" s="73"/>
      <c r="B40" s="70"/>
      <c r="C40" s="70"/>
      <c r="D40" s="70"/>
      <c r="E40" s="70"/>
      <c r="F40" s="70"/>
      <c r="G40" s="70"/>
      <c r="H40" s="70"/>
      <c r="I40" s="71"/>
    </row>
    <row r="41" spans="1:9" ht="15.75" customHeight="1">
      <c r="C41" s="74"/>
      <c r="D41" s="109" t="s">
        <v>52</v>
      </c>
      <c r="E41" s="110"/>
      <c r="F41" s="110"/>
      <c r="G41" s="110"/>
      <c r="H41" s="74"/>
      <c r="I41" s="74"/>
    </row>
    <row r="42" spans="1:9" ht="12.75" customHeight="1">
      <c r="A42" s="67" t="s">
        <v>51</v>
      </c>
      <c r="B42" s="58"/>
      <c r="C42" s="70"/>
      <c r="D42" s="105" t="s">
        <v>64</v>
      </c>
      <c r="E42" s="106"/>
      <c r="F42" s="107"/>
      <c r="G42" s="81" t="e">
        <f>D9/D4</f>
        <v>#DIV/0!</v>
      </c>
      <c r="H42" s="70"/>
      <c r="I42" s="71"/>
    </row>
    <row r="43" spans="1:9" ht="12.75" customHeight="1">
      <c r="A43" s="59" t="s">
        <v>62</v>
      </c>
      <c r="B43" s="80"/>
      <c r="C43" s="70"/>
      <c r="D43" s="105" t="s">
        <v>53</v>
      </c>
      <c r="E43" s="106"/>
      <c r="F43" s="107"/>
      <c r="G43" s="81" t="e">
        <f>I15/D4</f>
        <v>#DIV/0!</v>
      </c>
      <c r="H43" s="70"/>
      <c r="I43" s="71"/>
    </row>
    <row r="44" spans="1:9" ht="12.75" customHeight="1">
      <c r="A44" s="59" t="s">
        <v>63</v>
      </c>
      <c r="B44" s="80"/>
      <c r="C44" s="70"/>
      <c r="D44" s="105" t="s">
        <v>54</v>
      </c>
      <c r="E44" s="106"/>
      <c r="F44" s="107"/>
      <c r="G44" s="81" t="e">
        <f>I18/D4</f>
        <v>#DIV/0!</v>
      </c>
      <c r="H44" s="70"/>
      <c r="I44" s="71"/>
    </row>
    <row r="45" spans="1:9" ht="12.75" customHeight="1">
      <c r="C45" s="74"/>
      <c r="D45" s="105" t="s">
        <v>55</v>
      </c>
      <c r="E45" s="106"/>
      <c r="F45" s="107"/>
      <c r="G45" s="81" t="e">
        <f>I34/D4</f>
        <v>#DIV/0!</v>
      </c>
      <c r="H45" s="74"/>
      <c r="I45" s="74"/>
    </row>
    <row r="46" spans="1:9" ht="12.75" customHeight="1">
      <c r="A46" t="s">
        <v>50</v>
      </c>
      <c r="C46" s="68"/>
      <c r="D46" s="105" t="s">
        <v>57</v>
      </c>
      <c r="E46" s="106"/>
      <c r="F46" s="107"/>
      <c r="G46" s="81" t="e">
        <f>I34/I18</f>
        <v>#DIV/0!</v>
      </c>
      <c r="H46" s="68"/>
      <c r="I46" s="69"/>
    </row>
    <row r="47" spans="1:9">
      <c r="C47" s="68"/>
      <c r="D47" s="68"/>
      <c r="F47" s="68"/>
      <c r="G47" s="68"/>
      <c r="H47" s="68"/>
      <c r="I47" s="69"/>
    </row>
    <row r="48" spans="1:9">
      <c r="C48" s="68"/>
      <c r="D48" s="68"/>
      <c r="E48" s="68"/>
      <c r="F48" s="68"/>
      <c r="G48" s="68"/>
      <c r="H48" s="68"/>
      <c r="I48" s="69"/>
    </row>
    <row r="49" spans="3:9">
      <c r="C49" s="68"/>
      <c r="D49" s="68"/>
      <c r="E49" s="68"/>
      <c r="F49" s="68"/>
      <c r="G49" s="68"/>
      <c r="H49" s="68"/>
      <c r="I49" s="69"/>
    </row>
    <row r="50" spans="3:9">
      <c r="C50" s="68"/>
      <c r="D50" s="68"/>
      <c r="E50" s="68"/>
      <c r="F50" s="68"/>
      <c r="G50" s="68"/>
      <c r="H50" s="68"/>
      <c r="I50" s="69"/>
    </row>
  </sheetData>
  <mergeCells count="7">
    <mergeCell ref="D46:F46"/>
    <mergeCell ref="A1:I1"/>
    <mergeCell ref="D41:G41"/>
    <mergeCell ref="D42:F42"/>
    <mergeCell ref="D43:F43"/>
    <mergeCell ref="D44:F44"/>
    <mergeCell ref="D45:F45"/>
  </mergeCells>
  <pageMargins left="0.7" right="0.7" top="0.75" bottom="0.75" header="0.3" footer="0.3"/>
  <pageSetup scale="7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workbookViewId="0">
      <selection activeCell="A30" sqref="A30"/>
    </sheetView>
  </sheetViews>
  <sheetFormatPr defaultRowHeight="12.75"/>
  <cols>
    <col min="1" max="1" width="43.85546875" customWidth="1"/>
    <col min="2" max="2" width="16.42578125" bestFit="1" customWidth="1"/>
    <col min="3" max="3" width="21" bestFit="1" customWidth="1"/>
    <col min="4" max="4" width="14.85546875" bestFit="1" customWidth="1"/>
    <col min="5" max="9" width="14.5703125" customWidth="1"/>
  </cols>
  <sheetData>
    <row r="1" spans="1:9" ht="23.25">
      <c r="A1" s="108" t="s">
        <v>70</v>
      </c>
      <c r="B1" s="108"/>
      <c r="C1" s="108"/>
      <c r="D1" s="108"/>
      <c r="E1" s="108"/>
      <c r="F1" s="108"/>
      <c r="G1" s="108"/>
      <c r="H1" s="108"/>
      <c r="I1" s="108"/>
    </row>
    <row r="2" spans="1:9" ht="18">
      <c r="A2" s="2"/>
      <c r="B2" s="2"/>
      <c r="C2" s="88" t="s">
        <v>71</v>
      </c>
      <c r="D2" s="89"/>
      <c r="E2" s="2"/>
      <c r="F2" s="2"/>
      <c r="G2" s="2"/>
      <c r="H2" s="2"/>
      <c r="I2" s="2"/>
    </row>
    <row r="3" spans="1:9" s="1" customFormat="1" ht="23.25">
      <c r="A3" s="83"/>
      <c r="B3" s="83"/>
      <c r="C3" s="88" t="s">
        <v>72</v>
      </c>
      <c r="D3" s="89"/>
      <c r="E3" s="84"/>
      <c r="F3" s="84"/>
      <c r="G3" s="84"/>
      <c r="H3" s="84"/>
      <c r="I3" s="83"/>
    </row>
    <row r="4" spans="1:9" s="1" customFormat="1" ht="23.25">
      <c r="A4" s="83"/>
      <c r="B4" s="83"/>
      <c r="C4" s="82" t="s">
        <v>45</v>
      </c>
      <c r="D4" s="85"/>
      <c r="E4" s="84"/>
      <c r="F4" s="84"/>
      <c r="G4" s="84"/>
      <c r="H4" s="84"/>
      <c r="I4" s="83"/>
    </row>
    <row r="5" spans="1:9">
      <c r="A5" s="4" t="s">
        <v>22</v>
      </c>
      <c r="B5" s="70"/>
      <c r="C5" s="70"/>
      <c r="D5" s="70"/>
      <c r="E5" s="70"/>
      <c r="F5" s="70"/>
      <c r="G5" s="70"/>
      <c r="H5" s="70"/>
      <c r="I5" s="2"/>
    </row>
    <row r="6" spans="1:9">
      <c r="A6" s="2"/>
      <c r="B6" s="70"/>
      <c r="C6" s="70"/>
      <c r="D6" s="70"/>
      <c r="E6" s="70"/>
      <c r="F6" s="70"/>
      <c r="G6" s="70"/>
      <c r="H6" s="70"/>
      <c r="I6" s="2"/>
    </row>
    <row r="7" spans="1:9">
      <c r="A7" s="66" t="s">
        <v>46</v>
      </c>
      <c r="B7" s="49" t="s">
        <v>65</v>
      </c>
      <c r="C7" s="49" t="s">
        <v>66</v>
      </c>
      <c r="D7" s="49" t="s">
        <v>67</v>
      </c>
      <c r="E7" s="86"/>
      <c r="F7" s="87"/>
      <c r="G7" s="86"/>
      <c r="H7" s="86"/>
      <c r="I7" s="86"/>
    </row>
    <row r="8" spans="1:9">
      <c r="A8" s="50" t="s">
        <v>48</v>
      </c>
      <c r="B8" s="51"/>
      <c r="C8" s="51"/>
      <c r="D8" s="51">
        <f>B8-C8</f>
        <v>0</v>
      </c>
      <c r="E8" s="68"/>
      <c r="F8" s="69"/>
      <c r="G8" s="68"/>
      <c r="H8" s="68"/>
      <c r="I8" s="63"/>
    </row>
    <row r="9" spans="1:9">
      <c r="A9" s="50" t="s">
        <v>47</v>
      </c>
      <c r="B9" s="51"/>
      <c r="C9" s="51"/>
      <c r="D9" s="51">
        <f>B9-C9</f>
        <v>0</v>
      </c>
      <c r="E9" s="68"/>
      <c r="F9" s="68"/>
      <c r="G9" s="68"/>
      <c r="H9" s="68"/>
      <c r="I9" s="63"/>
    </row>
    <row r="10" spans="1:9">
      <c r="A10" s="2"/>
      <c r="B10" s="70"/>
      <c r="C10" s="70"/>
      <c r="D10" s="70"/>
      <c r="E10" s="70"/>
      <c r="F10" s="70"/>
      <c r="G10" s="70"/>
      <c r="H10" s="70"/>
      <c r="I10" s="2"/>
    </row>
    <row r="11" spans="1:9">
      <c r="A11" s="38" t="s">
        <v>68</v>
      </c>
      <c r="B11" s="39" t="s">
        <v>76</v>
      </c>
      <c r="C11" s="39" t="s">
        <v>49</v>
      </c>
      <c r="D11" s="39" t="s">
        <v>4</v>
      </c>
      <c r="E11" s="39" t="s">
        <v>2</v>
      </c>
      <c r="F11" s="39" t="s">
        <v>3</v>
      </c>
      <c r="G11" s="39" t="s">
        <v>1</v>
      </c>
      <c r="H11" s="39" t="s">
        <v>25</v>
      </c>
      <c r="I11" s="39" t="s">
        <v>17</v>
      </c>
    </row>
    <row r="12" spans="1:9">
      <c r="A12" s="41" t="s">
        <v>12</v>
      </c>
      <c r="B12" s="42"/>
      <c r="C12" s="42"/>
      <c r="D12" s="42"/>
      <c r="E12" s="42"/>
      <c r="F12" s="42"/>
      <c r="G12" s="42"/>
      <c r="H12" s="42"/>
      <c r="I12" s="42">
        <f>SUM(B12:H12)</f>
        <v>0</v>
      </c>
    </row>
    <row r="13" spans="1:9">
      <c r="A13" s="41" t="s">
        <v>15</v>
      </c>
      <c r="B13" s="42"/>
      <c r="C13" s="42"/>
      <c r="D13" s="42"/>
      <c r="E13" s="42"/>
      <c r="F13" s="42"/>
      <c r="G13" s="42"/>
      <c r="H13" s="42"/>
      <c r="I13" s="42">
        <f t="shared" ref="I13:I14" si="0">SUM(B13:H13)</f>
        <v>0</v>
      </c>
    </row>
    <row r="14" spans="1:9">
      <c r="A14" s="41" t="s">
        <v>16</v>
      </c>
      <c r="B14" s="42"/>
      <c r="C14" s="42"/>
      <c r="D14" s="42"/>
      <c r="E14" s="42"/>
      <c r="F14" s="42"/>
      <c r="G14" s="42"/>
      <c r="H14" s="42"/>
      <c r="I14" s="42">
        <f t="shared" si="0"/>
        <v>0</v>
      </c>
    </row>
    <row r="15" spans="1:9">
      <c r="A15" s="40" t="s">
        <v>56</v>
      </c>
      <c r="B15" s="48">
        <f t="shared" ref="B15:H15" si="1">SUM(B12:B14)</f>
        <v>0</v>
      </c>
      <c r="C15" s="48">
        <f t="shared" si="1"/>
        <v>0</v>
      </c>
      <c r="D15" s="48">
        <f>SUM(D12:D14)</f>
        <v>0</v>
      </c>
      <c r="E15" s="48">
        <f t="shared" si="1"/>
        <v>0</v>
      </c>
      <c r="F15" s="48">
        <f t="shared" si="1"/>
        <v>0</v>
      </c>
      <c r="G15" s="48">
        <f t="shared" si="1"/>
        <v>0</v>
      </c>
      <c r="H15" s="48">
        <f t="shared" si="1"/>
        <v>0</v>
      </c>
      <c r="I15" s="48">
        <f>SUM(B15:H15)</f>
        <v>0</v>
      </c>
    </row>
    <row r="16" spans="1:9" s="43" customFormat="1">
      <c r="A16" s="63"/>
      <c r="B16" s="68"/>
      <c r="C16" s="68"/>
      <c r="D16" s="68"/>
      <c r="E16" s="68"/>
      <c r="F16" s="68"/>
      <c r="G16" s="68"/>
      <c r="H16" s="68"/>
      <c r="I16" s="69"/>
    </row>
    <row r="17" spans="1:9" s="43" customFormat="1">
      <c r="A17" s="44" t="s">
        <v>69</v>
      </c>
      <c r="B17" s="45" t="s">
        <v>76</v>
      </c>
      <c r="C17" s="45" t="s">
        <v>49</v>
      </c>
      <c r="D17" s="45" t="s">
        <v>4</v>
      </c>
      <c r="E17" s="45" t="s">
        <v>2</v>
      </c>
      <c r="F17" s="45" t="s">
        <v>3</v>
      </c>
      <c r="G17" s="45" t="s">
        <v>1</v>
      </c>
      <c r="H17" s="45" t="s">
        <v>25</v>
      </c>
      <c r="I17" s="45" t="s">
        <v>17</v>
      </c>
    </row>
    <row r="18" spans="1:9" s="43" customFormat="1">
      <c r="A18" s="75" t="s">
        <v>21</v>
      </c>
      <c r="B18" s="46"/>
      <c r="C18" s="46"/>
      <c r="D18" s="46"/>
      <c r="E18" s="46"/>
      <c r="F18" s="46"/>
      <c r="G18" s="46"/>
      <c r="H18" s="46"/>
      <c r="I18" s="47">
        <f>SUM(B18:H18)</f>
        <v>0</v>
      </c>
    </row>
    <row r="19" spans="1:9">
      <c r="A19" s="2"/>
      <c r="B19" s="70"/>
      <c r="C19" s="70"/>
      <c r="D19" s="70"/>
      <c r="E19" s="70"/>
      <c r="F19" s="70"/>
      <c r="G19" s="70"/>
      <c r="H19" s="70"/>
      <c r="I19" s="71"/>
    </row>
    <row r="20" spans="1:9">
      <c r="A20" s="52" t="s">
        <v>58</v>
      </c>
      <c r="B20" s="53" t="s">
        <v>76</v>
      </c>
      <c r="C20" s="53" t="s">
        <v>49</v>
      </c>
      <c r="D20" s="53" t="s">
        <v>4</v>
      </c>
      <c r="E20" s="53" t="s">
        <v>2</v>
      </c>
      <c r="F20" s="53" t="s">
        <v>3</v>
      </c>
      <c r="G20" s="53" t="s">
        <v>1</v>
      </c>
      <c r="H20" s="53" t="s">
        <v>25</v>
      </c>
      <c r="I20" s="53" t="s">
        <v>17</v>
      </c>
    </row>
    <row r="21" spans="1:9">
      <c r="A21" s="54" t="s">
        <v>6</v>
      </c>
      <c r="B21" s="55"/>
      <c r="C21" s="55"/>
      <c r="D21" s="55"/>
      <c r="E21" s="55"/>
      <c r="F21" s="55"/>
      <c r="G21" s="55"/>
      <c r="H21" s="55"/>
      <c r="I21" s="57">
        <f>SUM(B21:H21)</f>
        <v>0</v>
      </c>
    </row>
    <row r="22" spans="1:9">
      <c r="A22" s="54" t="s">
        <v>19</v>
      </c>
      <c r="B22" s="55"/>
      <c r="C22" s="55"/>
      <c r="D22" s="55"/>
      <c r="E22" s="55"/>
      <c r="F22" s="55"/>
      <c r="G22" s="55"/>
      <c r="H22" s="55"/>
      <c r="I22" s="57">
        <f t="shared" ref="I22:I33" si="2">SUM(B22:H22)</f>
        <v>0</v>
      </c>
    </row>
    <row r="23" spans="1:9">
      <c r="A23" s="54" t="s">
        <v>8</v>
      </c>
      <c r="B23" s="55"/>
      <c r="C23" s="55"/>
      <c r="D23" s="55"/>
      <c r="E23" s="55"/>
      <c r="F23" s="55"/>
      <c r="G23" s="55"/>
      <c r="H23" s="55"/>
      <c r="I23" s="57">
        <f t="shared" si="2"/>
        <v>0</v>
      </c>
    </row>
    <row r="24" spans="1:9">
      <c r="A24" s="54" t="s">
        <v>7</v>
      </c>
      <c r="B24" s="55"/>
      <c r="C24" s="55"/>
      <c r="D24" s="55"/>
      <c r="E24" s="55"/>
      <c r="F24" s="55"/>
      <c r="G24" s="55"/>
      <c r="H24" s="55"/>
      <c r="I24" s="57">
        <f t="shared" si="2"/>
        <v>0</v>
      </c>
    </row>
    <row r="25" spans="1:9">
      <c r="A25" s="54" t="s">
        <v>0</v>
      </c>
      <c r="B25" s="55"/>
      <c r="C25" s="55"/>
      <c r="D25" s="55"/>
      <c r="E25" s="55"/>
      <c r="F25" s="55"/>
      <c r="G25" s="55"/>
      <c r="H25" s="55"/>
      <c r="I25" s="57">
        <f t="shared" si="2"/>
        <v>0</v>
      </c>
    </row>
    <row r="26" spans="1:9">
      <c r="A26" s="56" t="s">
        <v>23</v>
      </c>
      <c r="B26" s="55"/>
      <c r="C26" s="55"/>
      <c r="D26" s="55"/>
      <c r="E26" s="55"/>
      <c r="F26" s="55"/>
      <c r="G26" s="55"/>
      <c r="H26" s="55"/>
      <c r="I26" s="57">
        <f t="shared" si="2"/>
        <v>0</v>
      </c>
    </row>
    <row r="27" spans="1:9">
      <c r="A27" s="54" t="s">
        <v>13</v>
      </c>
      <c r="B27" s="55"/>
      <c r="C27" s="55"/>
      <c r="D27" s="55"/>
      <c r="E27" s="55"/>
      <c r="F27" s="55"/>
      <c r="G27" s="55"/>
      <c r="H27" s="55"/>
      <c r="I27" s="57">
        <f t="shared" si="2"/>
        <v>0</v>
      </c>
    </row>
    <row r="28" spans="1:9">
      <c r="A28" s="54" t="s">
        <v>14</v>
      </c>
      <c r="B28" s="55"/>
      <c r="C28" s="55"/>
      <c r="D28" s="55"/>
      <c r="E28" s="55"/>
      <c r="F28" s="55"/>
      <c r="G28" s="55"/>
      <c r="H28" s="55"/>
      <c r="I28" s="57">
        <f t="shared" si="2"/>
        <v>0</v>
      </c>
    </row>
    <row r="29" spans="1:9">
      <c r="A29" s="54" t="s">
        <v>18</v>
      </c>
      <c r="B29" s="55"/>
      <c r="C29" s="55"/>
      <c r="D29" s="55"/>
      <c r="E29" s="55"/>
      <c r="F29" s="55"/>
      <c r="G29" s="55"/>
      <c r="H29" s="55"/>
      <c r="I29" s="57">
        <f t="shared" si="2"/>
        <v>0</v>
      </c>
    </row>
    <row r="30" spans="1:9">
      <c r="A30" s="54" t="s">
        <v>9</v>
      </c>
      <c r="B30" s="55"/>
      <c r="C30" s="55"/>
      <c r="D30" s="55"/>
      <c r="E30" s="55"/>
      <c r="F30" s="55"/>
      <c r="G30" s="55"/>
      <c r="H30" s="55"/>
      <c r="I30" s="57">
        <f t="shared" si="2"/>
        <v>0</v>
      </c>
    </row>
    <row r="31" spans="1:9">
      <c r="A31" s="54" t="s">
        <v>24</v>
      </c>
      <c r="B31" s="55"/>
      <c r="C31" s="55"/>
      <c r="D31" s="55"/>
      <c r="E31" s="55"/>
      <c r="F31" s="55"/>
      <c r="G31" s="55"/>
      <c r="H31" s="55"/>
      <c r="I31" s="57">
        <f t="shared" si="2"/>
        <v>0</v>
      </c>
    </row>
    <row r="32" spans="1:9">
      <c r="A32" s="54" t="s">
        <v>10</v>
      </c>
      <c r="B32" s="55"/>
      <c r="C32" s="55"/>
      <c r="D32" s="55"/>
      <c r="E32" s="55"/>
      <c r="F32" s="55"/>
      <c r="G32" s="55"/>
      <c r="H32" s="55"/>
      <c r="I32" s="57">
        <f t="shared" si="2"/>
        <v>0</v>
      </c>
    </row>
    <row r="33" spans="1:9">
      <c r="A33" s="54" t="s">
        <v>11</v>
      </c>
      <c r="B33" s="55"/>
      <c r="C33" s="55"/>
      <c r="D33" s="55"/>
      <c r="E33" s="55"/>
      <c r="F33" s="55"/>
      <c r="G33" s="55"/>
      <c r="H33" s="55"/>
      <c r="I33" s="57">
        <f t="shared" si="2"/>
        <v>0</v>
      </c>
    </row>
    <row r="34" spans="1:9">
      <c r="A34" s="76" t="s">
        <v>59</v>
      </c>
      <c r="B34" s="77">
        <f t="shared" ref="B34:H34" si="3">SUM(B21:B33)</f>
        <v>0</v>
      </c>
      <c r="C34" s="77">
        <f>SUM(C21:C33)</f>
        <v>0</v>
      </c>
      <c r="D34" s="77">
        <f t="shared" si="3"/>
        <v>0</v>
      </c>
      <c r="E34" s="77">
        <f t="shared" si="3"/>
        <v>0</v>
      </c>
      <c r="F34" s="77">
        <f t="shared" si="3"/>
        <v>0</v>
      </c>
      <c r="G34" s="77">
        <f t="shared" si="3"/>
        <v>0</v>
      </c>
      <c r="H34" s="77">
        <f t="shared" si="3"/>
        <v>0</v>
      </c>
      <c r="I34" s="77">
        <f>SUM(B34:H34)</f>
        <v>0</v>
      </c>
    </row>
    <row r="35" spans="1:9">
      <c r="A35" s="76" t="s">
        <v>60</v>
      </c>
      <c r="B35" s="77">
        <f>B34+B18</f>
        <v>0</v>
      </c>
      <c r="C35" s="77">
        <f t="shared" ref="C35:I35" si="4">C34+C18</f>
        <v>0</v>
      </c>
      <c r="D35" s="77">
        <f t="shared" si="4"/>
        <v>0</v>
      </c>
      <c r="E35" s="77">
        <f t="shared" si="4"/>
        <v>0</v>
      </c>
      <c r="F35" s="77">
        <f t="shared" si="4"/>
        <v>0</v>
      </c>
      <c r="G35" s="77">
        <f t="shared" si="4"/>
        <v>0</v>
      </c>
      <c r="H35" s="77">
        <f t="shared" si="4"/>
        <v>0</v>
      </c>
      <c r="I35" s="77">
        <f t="shared" si="4"/>
        <v>0</v>
      </c>
    </row>
    <row r="36" spans="1:9" s="43" customFormat="1" ht="13.5" thickBot="1">
      <c r="A36" s="72"/>
      <c r="B36" s="68"/>
      <c r="C36" s="68"/>
      <c r="D36" s="68"/>
      <c r="E36" s="68"/>
      <c r="F36" s="68"/>
      <c r="G36" s="68"/>
      <c r="H36" s="68"/>
      <c r="I36" s="69"/>
    </row>
    <row r="37" spans="1:9" s="43" customFormat="1">
      <c r="A37" s="62"/>
      <c r="B37" s="64" t="s">
        <v>5</v>
      </c>
      <c r="C37" s="64" t="s">
        <v>49</v>
      </c>
      <c r="D37" s="64" t="s">
        <v>4</v>
      </c>
      <c r="E37" s="64" t="s">
        <v>2</v>
      </c>
      <c r="F37" s="64" t="s">
        <v>3</v>
      </c>
      <c r="G37" s="64" t="s">
        <v>1</v>
      </c>
      <c r="H37" s="64" t="s">
        <v>25</v>
      </c>
      <c r="I37" s="65" t="s">
        <v>17</v>
      </c>
    </row>
    <row r="38" spans="1:9" s="43" customFormat="1" ht="13.5" thickBot="1">
      <c r="A38" s="61" t="s">
        <v>61</v>
      </c>
      <c r="B38" s="78">
        <f t="shared" ref="B38:I38" si="5">B15-B35</f>
        <v>0</v>
      </c>
      <c r="C38" s="78">
        <f t="shared" si="5"/>
        <v>0</v>
      </c>
      <c r="D38" s="78">
        <f t="shared" si="5"/>
        <v>0</v>
      </c>
      <c r="E38" s="78">
        <f t="shared" si="5"/>
        <v>0</v>
      </c>
      <c r="F38" s="78">
        <f t="shared" si="5"/>
        <v>0</v>
      </c>
      <c r="G38" s="78">
        <f t="shared" si="5"/>
        <v>0</v>
      </c>
      <c r="H38" s="78">
        <f t="shared" si="5"/>
        <v>0</v>
      </c>
      <c r="I38" s="79">
        <f t="shared" si="5"/>
        <v>0</v>
      </c>
    </row>
    <row r="39" spans="1:9" s="43" customFormat="1">
      <c r="A39" s="60"/>
      <c r="B39" s="90"/>
      <c r="C39" s="90"/>
      <c r="D39" s="90"/>
      <c r="E39" s="90"/>
      <c r="F39" s="90"/>
      <c r="G39" s="90"/>
      <c r="H39" s="90"/>
      <c r="I39" s="90"/>
    </row>
    <row r="40" spans="1:9">
      <c r="A40" s="73"/>
      <c r="B40" s="70"/>
      <c r="C40" s="70"/>
      <c r="D40" s="70"/>
      <c r="E40" s="70"/>
      <c r="F40" s="70"/>
      <c r="G40" s="70"/>
      <c r="H40" s="70"/>
      <c r="I40" s="71"/>
    </row>
    <row r="41" spans="1:9" ht="15.75" customHeight="1">
      <c r="C41" s="74"/>
      <c r="D41" s="109" t="s">
        <v>52</v>
      </c>
      <c r="E41" s="110"/>
      <c r="F41" s="110"/>
      <c r="G41" s="110"/>
      <c r="H41" s="74"/>
      <c r="I41" s="74"/>
    </row>
    <row r="42" spans="1:9" ht="12.75" customHeight="1">
      <c r="A42" s="67" t="s">
        <v>51</v>
      </c>
      <c r="B42" s="58"/>
      <c r="C42" s="70"/>
      <c r="D42" s="105" t="s">
        <v>64</v>
      </c>
      <c r="E42" s="106"/>
      <c r="F42" s="107"/>
      <c r="G42" s="81" t="e">
        <f>D9/D4</f>
        <v>#DIV/0!</v>
      </c>
      <c r="H42" s="70"/>
      <c r="I42" s="71"/>
    </row>
    <row r="43" spans="1:9" ht="12.75" customHeight="1">
      <c r="A43" s="59" t="s">
        <v>62</v>
      </c>
      <c r="B43" s="80"/>
      <c r="C43" s="70"/>
      <c r="D43" s="105" t="s">
        <v>53</v>
      </c>
      <c r="E43" s="106"/>
      <c r="F43" s="107"/>
      <c r="G43" s="81" t="e">
        <f>I15/D4</f>
        <v>#DIV/0!</v>
      </c>
      <c r="H43" s="70"/>
      <c r="I43" s="71"/>
    </row>
    <row r="44" spans="1:9" ht="12.75" customHeight="1">
      <c r="A44" s="59" t="s">
        <v>63</v>
      </c>
      <c r="B44" s="80"/>
      <c r="C44" s="70"/>
      <c r="D44" s="105" t="s">
        <v>54</v>
      </c>
      <c r="E44" s="106"/>
      <c r="F44" s="107"/>
      <c r="G44" s="81" t="e">
        <f>I18/D4</f>
        <v>#DIV/0!</v>
      </c>
      <c r="H44" s="70"/>
      <c r="I44" s="71"/>
    </row>
    <row r="45" spans="1:9" ht="12.75" customHeight="1">
      <c r="C45" s="74"/>
      <c r="D45" s="105" t="s">
        <v>55</v>
      </c>
      <c r="E45" s="106"/>
      <c r="F45" s="107"/>
      <c r="G45" s="81" t="e">
        <f>I34/D4</f>
        <v>#DIV/0!</v>
      </c>
      <c r="H45" s="74"/>
      <c r="I45" s="74"/>
    </row>
    <row r="46" spans="1:9" ht="12.75" customHeight="1">
      <c r="A46" t="s">
        <v>50</v>
      </c>
      <c r="C46" s="68"/>
      <c r="D46" s="105" t="s">
        <v>57</v>
      </c>
      <c r="E46" s="106"/>
      <c r="F46" s="107"/>
      <c r="G46" s="81" t="e">
        <f>I34/I18</f>
        <v>#DIV/0!</v>
      </c>
      <c r="H46" s="68"/>
      <c r="I46" s="69"/>
    </row>
    <row r="47" spans="1:9">
      <c r="C47" s="68"/>
      <c r="D47" s="68"/>
      <c r="F47" s="68"/>
      <c r="G47" s="68"/>
      <c r="H47" s="68"/>
      <c r="I47" s="69"/>
    </row>
    <row r="48" spans="1:9">
      <c r="C48" s="68"/>
      <c r="D48" s="68"/>
      <c r="E48" s="68"/>
      <c r="F48" s="68"/>
      <c r="G48" s="68"/>
      <c r="H48" s="68"/>
      <c r="I48" s="69"/>
    </row>
    <row r="49" spans="3:9">
      <c r="C49" s="68"/>
      <c r="D49" s="68"/>
      <c r="E49" s="68"/>
      <c r="F49" s="68"/>
      <c r="G49" s="68"/>
      <c r="H49" s="68"/>
      <c r="I49" s="69"/>
    </row>
    <row r="50" spans="3:9">
      <c r="C50" s="68"/>
      <c r="D50" s="68"/>
      <c r="E50" s="68"/>
      <c r="F50" s="68"/>
      <c r="G50" s="68"/>
      <c r="H50" s="68"/>
      <c r="I50" s="69"/>
    </row>
  </sheetData>
  <mergeCells count="7">
    <mergeCell ref="D46:F46"/>
    <mergeCell ref="A1:I1"/>
    <mergeCell ref="D41:G41"/>
    <mergeCell ref="D42:F42"/>
    <mergeCell ref="D43:F43"/>
    <mergeCell ref="D44:F44"/>
    <mergeCell ref="D45:F45"/>
  </mergeCells>
  <pageMargins left="0.7" right="0.7" top="0.75" bottom="0.75" header="0.3" footer="0.3"/>
  <pageSetup scale="7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workbookViewId="0">
      <selection activeCell="A30" sqref="A30"/>
    </sheetView>
  </sheetViews>
  <sheetFormatPr defaultRowHeight="12.75"/>
  <cols>
    <col min="1" max="1" width="43.85546875" customWidth="1"/>
    <col min="2" max="2" width="16.42578125" bestFit="1" customWidth="1"/>
    <col min="3" max="3" width="21" bestFit="1" customWidth="1"/>
    <col min="4" max="4" width="14.85546875" bestFit="1" customWidth="1"/>
    <col min="5" max="9" width="14.5703125" customWidth="1"/>
  </cols>
  <sheetData>
    <row r="1" spans="1:9" ht="23.25">
      <c r="A1" s="108" t="s">
        <v>70</v>
      </c>
      <c r="B1" s="108"/>
      <c r="C1" s="108"/>
      <c r="D1" s="108"/>
      <c r="E1" s="108"/>
      <c r="F1" s="108"/>
      <c r="G1" s="108"/>
      <c r="H1" s="108"/>
      <c r="I1" s="108"/>
    </row>
    <row r="2" spans="1:9" ht="18">
      <c r="A2" s="2"/>
      <c r="B2" s="2"/>
      <c r="C2" s="88" t="s">
        <v>71</v>
      </c>
      <c r="D2" s="89"/>
      <c r="E2" s="2"/>
      <c r="F2" s="2"/>
      <c r="G2" s="2"/>
      <c r="H2" s="2"/>
      <c r="I2" s="2"/>
    </row>
    <row r="3" spans="1:9" s="1" customFormat="1" ht="23.25">
      <c r="A3" s="83"/>
      <c r="B3" s="83"/>
      <c r="C3" s="88" t="s">
        <v>72</v>
      </c>
      <c r="D3" s="89"/>
      <c r="E3" s="84"/>
      <c r="F3" s="84"/>
      <c r="G3" s="84"/>
      <c r="H3" s="84"/>
      <c r="I3" s="83"/>
    </row>
    <row r="4" spans="1:9" s="1" customFormat="1" ht="23.25">
      <c r="A4" s="83"/>
      <c r="B4" s="83"/>
      <c r="C4" s="82" t="s">
        <v>45</v>
      </c>
      <c r="D4" s="85"/>
      <c r="E4" s="84"/>
      <c r="F4" s="84"/>
      <c r="G4" s="84"/>
      <c r="H4" s="84"/>
      <c r="I4" s="83"/>
    </row>
    <row r="5" spans="1:9">
      <c r="A5" s="4" t="s">
        <v>22</v>
      </c>
      <c r="B5" s="70"/>
      <c r="C5" s="70"/>
      <c r="D5" s="70"/>
      <c r="E5" s="70"/>
      <c r="F5" s="70"/>
      <c r="G5" s="70"/>
      <c r="H5" s="70"/>
      <c r="I5" s="2"/>
    </row>
    <row r="6" spans="1:9">
      <c r="A6" s="2"/>
      <c r="B6" s="70"/>
      <c r="C6" s="70"/>
      <c r="D6" s="70"/>
      <c r="E6" s="70"/>
      <c r="F6" s="70"/>
      <c r="G6" s="70"/>
      <c r="H6" s="70"/>
      <c r="I6" s="2"/>
    </row>
    <row r="7" spans="1:9">
      <c r="A7" s="66" t="s">
        <v>46</v>
      </c>
      <c r="B7" s="49" t="s">
        <v>65</v>
      </c>
      <c r="C7" s="49" t="s">
        <v>66</v>
      </c>
      <c r="D7" s="49" t="s">
        <v>67</v>
      </c>
      <c r="E7" s="86"/>
      <c r="F7" s="87"/>
      <c r="G7" s="86"/>
      <c r="H7" s="86"/>
      <c r="I7" s="86"/>
    </row>
    <row r="8" spans="1:9">
      <c r="A8" s="50" t="s">
        <v>48</v>
      </c>
      <c r="B8" s="51"/>
      <c r="C8" s="51"/>
      <c r="D8" s="51">
        <f>B8-C8</f>
        <v>0</v>
      </c>
      <c r="E8" s="68"/>
      <c r="F8" s="69"/>
      <c r="G8" s="68"/>
      <c r="H8" s="68"/>
      <c r="I8" s="63"/>
    </row>
    <row r="9" spans="1:9">
      <c r="A9" s="50" t="s">
        <v>47</v>
      </c>
      <c r="B9" s="51"/>
      <c r="C9" s="51"/>
      <c r="D9" s="51">
        <f>B9-C9</f>
        <v>0</v>
      </c>
      <c r="E9" s="68"/>
      <c r="F9" s="68"/>
      <c r="G9" s="68"/>
      <c r="H9" s="68"/>
      <c r="I9" s="63"/>
    </row>
    <row r="10" spans="1:9">
      <c r="A10" s="2"/>
      <c r="B10" s="70"/>
      <c r="C10" s="70"/>
      <c r="D10" s="70"/>
      <c r="E10" s="70"/>
      <c r="F10" s="70"/>
      <c r="G10" s="70"/>
      <c r="H10" s="70"/>
      <c r="I10" s="2"/>
    </row>
    <row r="11" spans="1:9">
      <c r="A11" s="38" t="s">
        <v>68</v>
      </c>
      <c r="B11" s="39" t="s">
        <v>76</v>
      </c>
      <c r="C11" s="39" t="s">
        <v>49</v>
      </c>
      <c r="D11" s="39" t="s">
        <v>4</v>
      </c>
      <c r="E11" s="39" t="s">
        <v>2</v>
      </c>
      <c r="F11" s="39" t="s">
        <v>3</v>
      </c>
      <c r="G11" s="39" t="s">
        <v>1</v>
      </c>
      <c r="H11" s="39" t="s">
        <v>25</v>
      </c>
      <c r="I11" s="39" t="s">
        <v>17</v>
      </c>
    </row>
    <row r="12" spans="1:9">
      <c r="A12" s="41" t="s">
        <v>12</v>
      </c>
      <c r="B12" s="42"/>
      <c r="C12" s="42"/>
      <c r="D12" s="42"/>
      <c r="E12" s="42"/>
      <c r="F12" s="42"/>
      <c r="G12" s="42"/>
      <c r="H12" s="42"/>
      <c r="I12" s="42">
        <f>SUM(B12:H12)</f>
        <v>0</v>
      </c>
    </row>
    <row r="13" spans="1:9">
      <c r="A13" s="41" t="s">
        <v>15</v>
      </c>
      <c r="B13" s="42"/>
      <c r="C13" s="42"/>
      <c r="D13" s="42"/>
      <c r="E13" s="42"/>
      <c r="F13" s="42"/>
      <c r="G13" s="42"/>
      <c r="H13" s="42"/>
      <c r="I13" s="42">
        <f t="shared" ref="I13:I14" si="0">SUM(B13:H13)</f>
        <v>0</v>
      </c>
    </row>
    <row r="14" spans="1:9">
      <c r="A14" s="41" t="s">
        <v>16</v>
      </c>
      <c r="B14" s="42"/>
      <c r="C14" s="42"/>
      <c r="D14" s="42"/>
      <c r="E14" s="42"/>
      <c r="F14" s="42"/>
      <c r="G14" s="42"/>
      <c r="H14" s="42"/>
      <c r="I14" s="42">
        <f t="shared" si="0"/>
        <v>0</v>
      </c>
    </row>
    <row r="15" spans="1:9">
      <c r="A15" s="40" t="s">
        <v>56</v>
      </c>
      <c r="B15" s="48">
        <f t="shared" ref="B15:H15" si="1">SUM(B12:B14)</f>
        <v>0</v>
      </c>
      <c r="C15" s="48">
        <f t="shared" si="1"/>
        <v>0</v>
      </c>
      <c r="D15" s="48">
        <f>SUM(D12:D14)</f>
        <v>0</v>
      </c>
      <c r="E15" s="48">
        <f t="shared" si="1"/>
        <v>0</v>
      </c>
      <c r="F15" s="48">
        <f t="shared" si="1"/>
        <v>0</v>
      </c>
      <c r="G15" s="48">
        <f t="shared" si="1"/>
        <v>0</v>
      </c>
      <c r="H15" s="48">
        <f t="shared" si="1"/>
        <v>0</v>
      </c>
      <c r="I15" s="48">
        <f>SUM(B15:H15)</f>
        <v>0</v>
      </c>
    </row>
    <row r="16" spans="1:9" s="43" customFormat="1">
      <c r="A16" s="63"/>
      <c r="B16" s="68"/>
      <c r="C16" s="68"/>
      <c r="D16" s="68"/>
      <c r="E16" s="68"/>
      <c r="F16" s="68"/>
      <c r="G16" s="68"/>
      <c r="H16" s="68"/>
      <c r="I16" s="69"/>
    </row>
    <row r="17" spans="1:9" s="43" customFormat="1">
      <c r="A17" s="44" t="s">
        <v>69</v>
      </c>
      <c r="B17" s="45" t="s">
        <v>76</v>
      </c>
      <c r="C17" s="45" t="s">
        <v>49</v>
      </c>
      <c r="D17" s="45" t="s">
        <v>4</v>
      </c>
      <c r="E17" s="45" t="s">
        <v>2</v>
      </c>
      <c r="F17" s="45" t="s">
        <v>3</v>
      </c>
      <c r="G17" s="45" t="s">
        <v>1</v>
      </c>
      <c r="H17" s="45" t="s">
        <v>25</v>
      </c>
      <c r="I17" s="45" t="s">
        <v>17</v>
      </c>
    </row>
    <row r="18" spans="1:9" s="43" customFormat="1">
      <c r="A18" s="75" t="s">
        <v>21</v>
      </c>
      <c r="B18" s="46"/>
      <c r="C18" s="46"/>
      <c r="D18" s="46"/>
      <c r="E18" s="46"/>
      <c r="F18" s="46"/>
      <c r="G18" s="46"/>
      <c r="H18" s="46"/>
      <c r="I18" s="47">
        <f>SUM(B18:H18)</f>
        <v>0</v>
      </c>
    </row>
    <row r="19" spans="1:9">
      <c r="A19" s="2"/>
      <c r="B19" s="70"/>
      <c r="C19" s="70"/>
      <c r="D19" s="70"/>
      <c r="E19" s="70"/>
      <c r="F19" s="70"/>
      <c r="G19" s="70"/>
      <c r="H19" s="70"/>
      <c r="I19" s="71"/>
    </row>
    <row r="20" spans="1:9">
      <c r="A20" s="52" t="s">
        <v>58</v>
      </c>
      <c r="B20" s="53" t="s">
        <v>76</v>
      </c>
      <c r="C20" s="53" t="s">
        <v>49</v>
      </c>
      <c r="D20" s="53" t="s">
        <v>4</v>
      </c>
      <c r="E20" s="53" t="s">
        <v>2</v>
      </c>
      <c r="F20" s="53" t="s">
        <v>3</v>
      </c>
      <c r="G20" s="53" t="s">
        <v>1</v>
      </c>
      <c r="H20" s="53" t="s">
        <v>25</v>
      </c>
      <c r="I20" s="53" t="s">
        <v>17</v>
      </c>
    </row>
    <row r="21" spans="1:9">
      <c r="A21" s="54" t="s">
        <v>6</v>
      </c>
      <c r="B21" s="55"/>
      <c r="C21" s="55"/>
      <c r="D21" s="55"/>
      <c r="E21" s="55"/>
      <c r="F21" s="55"/>
      <c r="G21" s="55"/>
      <c r="H21" s="55"/>
      <c r="I21" s="57">
        <f>SUM(B21:H21)</f>
        <v>0</v>
      </c>
    </row>
    <row r="22" spans="1:9">
      <c r="A22" s="54" t="s">
        <v>19</v>
      </c>
      <c r="B22" s="55"/>
      <c r="C22" s="55"/>
      <c r="D22" s="55"/>
      <c r="E22" s="55"/>
      <c r="F22" s="55"/>
      <c r="G22" s="55"/>
      <c r="H22" s="55"/>
      <c r="I22" s="57">
        <f t="shared" ref="I22:I33" si="2">SUM(B22:H22)</f>
        <v>0</v>
      </c>
    </row>
    <row r="23" spans="1:9">
      <c r="A23" s="54" t="s">
        <v>8</v>
      </c>
      <c r="B23" s="55"/>
      <c r="C23" s="55"/>
      <c r="D23" s="55"/>
      <c r="E23" s="55"/>
      <c r="F23" s="55"/>
      <c r="G23" s="55"/>
      <c r="H23" s="55"/>
      <c r="I23" s="57">
        <f t="shared" si="2"/>
        <v>0</v>
      </c>
    </row>
    <row r="24" spans="1:9">
      <c r="A24" s="54" t="s">
        <v>7</v>
      </c>
      <c r="B24" s="55"/>
      <c r="C24" s="55"/>
      <c r="D24" s="55"/>
      <c r="E24" s="55"/>
      <c r="F24" s="55"/>
      <c r="G24" s="55"/>
      <c r="H24" s="55"/>
      <c r="I24" s="57">
        <f t="shared" si="2"/>
        <v>0</v>
      </c>
    </row>
    <row r="25" spans="1:9">
      <c r="A25" s="54" t="s">
        <v>0</v>
      </c>
      <c r="B25" s="55"/>
      <c r="C25" s="55"/>
      <c r="D25" s="55"/>
      <c r="E25" s="55"/>
      <c r="F25" s="55"/>
      <c r="G25" s="55"/>
      <c r="H25" s="55"/>
      <c r="I25" s="57">
        <f t="shared" si="2"/>
        <v>0</v>
      </c>
    </row>
    <row r="26" spans="1:9">
      <c r="A26" s="56" t="s">
        <v>23</v>
      </c>
      <c r="B26" s="55"/>
      <c r="C26" s="55"/>
      <c r="D26" s="55"/>
      <c r="E26" s="55"/>
      <c r="F26" s="55"/>
      <c r="G26" s="55"/>
      <c r="H26" s="55"/>
      <c r="I26" s="57">
        <f t="shared" si="2"/>
        <v>0</v>
      </c>
    </row>
    <row r="27" spans="1:9">
      <c r="A27" s="54" t="s">
        <v>13</v>
      </c>
      <c r="B27" s="55"/>
      <c r="C27" s="55"/>
      <c r="D27" s="55"/>
      <c r="E27" s="55"/>
      <c r="F27" s="55"/>
      <c r="G27" s="55"/>
      <c r="H27" s="55"/>
      <c r="I27" s="57">
        <f t="shared" si="2"/>
        <v>0</v>
      </c>
    </row>
    <row r="28" spans="1:9">
      <c r="A28" s="54" t="s">
        <v>14</v>
      </c>
      <c r="B28" s="55"/>
      <c r="C28" s="55"/>
      <c r="D28" s="55"/>
      <c r="E28" s="55"/>
      <c r="F28" s="55"/>
      <c r="G28" s="55"/>
      <c r="H28" s="55"/>
      <c r="I28" s="57">
        <f t="shared" si="2"/>
        <v>0</v>
      </c>
    </row>
    <row r="29" spans="1:9">
      <c r="A29" s="54" t="s">
        <v>18</v>
      </c>
      <c r="B29" s="55"/>
      <c r="C29" s="55"/>
      <c r="D29" s="55"/>
      <c r="E29" s="55"/>
      <c r="F29" s="55"/>
      <c r="G29" s="55"/>
      <c r="H29" s="55"/>
      <c r="I29" s="57">
        <f t="shared" si="2"/>
        <v>0</v>
      </c>
    </row>
    <row r="30" spans="1:9">
      <c r="A30" s="54" t="s">
        <v>9</v>
      </c>
      <c r="B30" s="55"/>
      <c r="C30" s="55"/>
      <c r="D30" s="55"/>
      <c r="E30" s="55"/>
      <c r="F30" s="55"/>
      <c r="G30" s="55"/>
      <c r="H30" s="55"/>
      <c r="I30" s="57">
        <f t="shared" si="2"/>
        <v>0</v>
      </c>
    </row>
    <row r="31" spans="1:9">
      <c r="A31" s="54" t="s">
        <v>24</v>
      </c>
      <c r="B31" s="55"/>
      <c r="C31" s="55"/>
      <c r="D31" s="55"/>
      <c r="E31" s="55"/>
      <c r="F31" s="55"/>
      <c r="G31" s="55"/>
      <c r="H31" s="55"/>
      <c r="I31" s="57">
        <f t="shared" si="2"/>
        <v>0</v>
      </c>
    </row>
    <row r="32" spans="1:9">
      <c r="A32" s="54" t="s">
        <v>10</v>
      </c>
      <c r="B32" s="55"/>
      <c r="C32" s="55"/>
      <c r="D32" s="55"/>
      <c r="E32" s="55"/>
      <c r="F32" s="55"/>
      <c r="G32" s="55"/>
      <c r="H32" s="55"/>
      <c r="I32" s="57">
        <f t="shared" si="2"/>
        <v>0</v>
      </c>
    </row>
    <row r="33" spans="1:9">
      <c r="A33" s="54" t="s">
        <v>11</v>
      </c>
      <c r="B33" s="55"/>
      <c r="C33" s="55"/>
      <c r="D33" s="55"/>
      <c r="E33" s="55"/>
      <c r="F33" s="55"/>
      <c r="G33" s="55"/>
      <c r="H33" s="55"/>
      <c r="I33" s="57">
        <f t="shared" si="2"/>
        <v>0</v>
      </c>
    </row>
    <row r="34" spans="1:9">
      <c r="A34" s="76" t="s">
        <v>59</v>
      </c>
      <c r="B34" s="77">
        <f t="shared" ref="B34:H34" si="3">SUM(B21:B33)</f>
        <v>0</v>
      </c>
      <c r="C34" s="77">
        <f>SUM(C21:C33)</f>
        <v>0</v>
      </c>
      <c r="D34" s="77">
        <f t="shared" si="3"/>
        <v>0</v>
      </c>
      <c r="E34" s="77">
        <f t="shared" si="3"/>
        <v>0</v>
      </c>
      <c r="F34" s="77">
        <f t="shared" si="3"/>
        <v>0</v>
      </c>
      <c r="G34" s="77">
        <f t="shared" si="3"/>
        <v>0</v>
      </c>
      <c r="H34" s="77">
        <f t="shared" si="3"/>
        <v>0</v>
      </c>
      <c r="I34" s="77">
        <f>SUM(B34:H34)</f>
        <v>0</v>
      </c>
    </row>
    <row r="35" spans="1:9">
      <c r="A35" s="76" t="s">
        <v>60</v>
      </c>
      <c r="B35" s="77">
        <f>B34+B18</f>
        <v>0</v>
      </c>
      <c r="C35" s="77">
        <f t="shared" ref="C35:I35" si="4">C34+C18</f>
        <v>0</v>
      </c>
      <c r="D35" s="77">
        <f t="shared" si="4"/>
        <v>0</v>
      </c>
      <c r="E35" s="77">
        <f t="shared" si="4"/>
        <v>0</v>
      </c>
      <c r="F35" s="77">
        <f t="shared" si="4"/>
        <v>0</v>
      </c>
      <c r="G35" s="77">
        <f t="shared" si="4"/>
        <v>0</v>
      </c>
      <c r="H35" s="77">
        <f t="shared" si="4"/>
        <v>0</v>
      </c>
      <c r="I35" s="77">
        <f t="shared" si="4"/>
        <v>0</v>
      </c>
    </row>
    <row r="36" spans="1:9" s="43" customFormat="1" ht="13.5" thickBot="1">
      <c r="A36" s="72"/>
      <c r="B36" s="68"/>
      <c r="C36" s="68"/>
      <c r="D36" s="68"/>
      <c r="E36" s="68"/>
      <c r="F36" s="68"/>
      <c r="G36" s="68"/>
      <c r="H36" s="68"/>
      <c r="I36" s="69"/>
    </row>
    <row r="37" spans="1:9" s="43" customFormat="1">
      <c r="A37" s="62"/>
      <c r="B37" s="64" t="s">
        <v>5</v>
      </c>
      <c r="C37" s="64" t="s">
        <v>49</v>
      </c>
      <c r="D37" s="64" t="s">
        <v>4</v>
      </c>
      <c r="E37" s="64" t="s">
        <v>2</v>
      </c>
      <c r="F37" s="64" t="s">
        <v>3</v>
      </c>
      <c r="G37" s="64" t="s">
        <v>1</v>
      </c>
      <c r="H37" s="64" t="s">
        <v>25</v>
      </c>
      <c r="I37" s="65" t="s">
        <v>17</v>
      </c>
    </row>
    <row r="38" spans="1:9" s="43" customFormat="1" ht="13.5" thickBot="1">
      <c r="A38" s="61" t="s">
        <v>61</v>
      </c>
      <c r="B38" s="78">
        <f t="shared" ref="B38:I38" si="5">B15-B35</f>
        <v>0</v>
      </c>
      <c r="C38" s="78">
        <f t="shared" si="5"/>
        <v>0</v>
      </c>
      <c r="D38" s="78">
        <f t="shared" si="5"/>
        <v>0</v>
      </c>
      <c r="E38" s="78">
        <f t="shared" si="5"/>
        <v>0</v>
      </c>
      <c r="F38" s="78">
        <f t="shared" si="5"/>
        <v>0</v>
      </c>
      <c r="G38" s="78">
        <f t="shared" si="5"/>
        <v>0</v>
      </c>
      <c r="H38" s="78">
        <f t="shared" si="5"/>
        <v>0</v>
      </c>
      <c r="I38" s="79">
        <f t="shared" si="5"/>
        <v>0</v>
      </c>
    </row>
    <row r="39" spans="1:9" s="43" customFormat="1">
      <c r="A39" s="60"/>
      <c r="B39" s="90"/>
      <c r="C39" s="90"/>
      <c r="D39" s="90"/>
      <c r="E39" s="90"/>
      <c r="F39" s="90"/>
      <c r="G39" s="90"/>
      <c r="H39" s="90"/>
      <c r="I39" s="90"/>
    </row>
    <row r="40" spans="1:9">
      <c r="A40" s="73"/>
      <c r="B40" s="70"/>
      <c r="C40" s="70"/>
      <c r="D40" s="70"/>
      <c r="E40" s="70"/>
      <c r="F40" s="70"/>
      <c r="G40" s="70"/>
      <c r="H40" s="70"/>
      <c r="I40" s="71"/>
    </row>
    <row r="41" spans="1:9" ht="15.75" customHeight="1">
      <c r="C41" s="74"/>
      <c r="D41" s="109" t="s">
        <v>52</v>
      </c>
      <c r="E41" s="110"/>
      <c r="F41" s="110"/>
      <c r="G41" s="110"/>
      <c r="H41" s="74"/>
      <c r="I41" s="74"/>
    </row>
    <row r="42" spans="1:9" ht="12.75" customHeight="1">
      <c r="A42" s="67" t="s">
        <v>51</v>
      </c>
      <c r="B42" s="58"/>
      <c r="C42" s="70"/>
      <c r="D42" s="105" t="s">
        <v>64</v>
      </c>
      <c r="E42" s="106"/>
      <c r="F42" s="107"/>
      <c r="G42" s="81" t="e">
        <f>D9/D4</f>
        <v>#DIV/0!</v>
      </c>
      <c r="H42" s="70"/>
      <c r="I42" s="71"/>
    </row>
    <row r="43" spans="1:9" ht="12.75" customHeight="1">
      <c r="A43" s="59" t="s">
        <v>62</v>
      </c>
      <c r="B43" s="80"/>
      <c r="C43" s="70"/>
      <c r="D43" s="105" t="s">
        <v>53</v>
      </c>
      <c r="E43" s="106"/>
      <c r="F43" s="107"/>
      <c r="G43" s="81" t="e">
        <f>I15/D4</f>
        <v>#DIV/0!</v>
      </c>
      <c r="H43" s="70"/>
      <c r="I43" s="71"/>
    </row>
    <row r="44" spans="1:9" ht="12.75" customHeight="1">
      <c r="A44" s="59" t="s">
        <v>63</v>
      </c>
      <c r="B44" s="80"/>
      <c r="C44" s="70"/>
      <c r="D44" s="105" t="s">
        <v>54</v>
      </c>
      <c r="E44" s="106"/>
      <c r="F44" s="107"/>
      <c r="G44" s="81" t="e">
        <f>I18/D4</f>
        <v>#DIV/0!</v>
      </c>
      <c r="H44" s="70"/>
      <c r="I44" s="71"/>
    </row>
    <row r="45" spans="1:9" ht="12.75" customHeight="1">
      <c r="C45" s="74"/>
      <c r="D45" s="105" t="s">
        <v>55</v>
      </c>
      <c r="E45" s="106"/>
      <c r="F45" s="107"/>
      <c r="G45" s="81" t="e">
        <f>I34/D4</f>
        <v>#DIV/0!</v>
      </c>
      <c r="H45" s="74"/>
      <c r="I45" s="74"/>
    </row>
    <row r="46" spans="1:9" ht="12.75" customHeight="1">
      <c r="A46" t="s">
        <v>50</v>
      </c>
      <c r="C46" s="68"/>
      <c r="D46" s="105" t="s">
        <v>57</v>
      </c>
      <c r="E46" s="106"/>
      <c r="F46" s="107"/>
      <c r="G46" s="81" t="e">
        <f>I34/I18</f>
        <v>#DIV/0!</v>
      </c>
      <c r="H46" s="68"/>
      <c r="I46" s="69"/>
    </row>
    <row r="47" spans="1:9">
      <c r="C47" s="68"/>
      <c r="D47" s="68"/>
      <c r="F47" s="68"/>
      <c r="G47" s="68"/>
      <c r="H47" s="68"/>
      <c r="I47" s="69"/>
    </row>
    <row r="48" spans="1:9">
      <c r="C48" s="68"/>
      <c r="D48" s="68"/>
      <c r="E48" s="68"/>
      <c r="F48" s="68"/>
      <c r="G48" s="68"/>
      <c r="H48" s="68"/>
      <c r="I48" s="69"/>
    </row>
    <row r="49" spans="3:9">
      <c r="C49" s="68"/>
      <c r="D49" s="68"/>
      <c r="E49" s="68"/>
      <c r="F49" s="68"/>
      <c r="G49" s="68"/>
      <c r="H49" s="68"/>
      <c r="I49" s="69"/>
    </row>
    <row r="50" spans="3:9">
      <c r="C50" s="68"/>
      <c r="D50" s="68"/>
      <c r="E50" s="68"/>
      <c r="F50" s="68"/>
      <c r="G50" s="68"/>
      <c r="H50" s="68"/>
      <c r="I50" s="69"/>
    </row>
  </sheetData>
  <mergeCells count="7">
    <mergeCell ref="D46:F46"/>
    <mergeCell ref="A1:I1"/>
    <mergeCell ref="D41:G41"/>
    <mergeCell ref="D42:F42"/>
    <mergeCell ref="D43:F43"/>
    <mergeCell ref="D44:F44"/>
    <mergeCell ref="D45:F45"/>
  </mergeCells>
  <pageMargins left="0.7" right="0.7" top="0.75" bottom="0.75" header="0.3" footer="0.3"/>
  <pageSetup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workbookViewId="0">
      <selection activeCell="A30" sqref="A30"/>
    </sheetView>
  </sheetViews>
  <sheetFormatPr defaultRowHeight="12.75"/>
  <cols>
    <col min="1" max="1" width="43.85546875" customWidth="1"/>
    <col min="2" max="2" width="16.42578125" bestFit="1" customWidth="1"/>
    <col min="3" max="3" width="21" bestFit="1" customWidth="1"/>
    <col min="4" max="4" width="14.85546875" bestFit="1" customWidth="1"/>
    <col min="5" max="9" width="14.5703125" customWidth="1"/>
  </cols>
  <sheetData>
    <row r="1" spans="1:9" ht="23.25">
      <c r="A1" s="108" t="s">
        <v>70</v>
      </c>
      <c r="B1" s="108"/>
      <c r="C1" s="108"/>
      <c r="D1" s="108"/>
      <c r="E1" s="108"/>
      <c r="F1" s="108"/>
      <c r="G1" s="108"/>
      <c r="H1" s="108"/>
      <c r="I1" s="108"/>
    </row>
    <row r="2" spans="1:9" ht="18">
      <c r="A2" s="2"/>
      <c r="B2" s="2"/>
      <c r="C2" s="88" t="s">
        <v>71</v>
      </c>
      <c r="D2" s="89"/>
      <c r="E2" s="2"/>
      <c r="F2" s="2"/>
      <c r="G2" s="2"/>
      <c r="H2" s="2"/>
      <c r="I2" s="2"/>
    </row>
    <row r="3" spans="1:9" s="1" customFormat="1" ht="23.25">
      <c r="A3" s="83"/>
      <c r="B3" s="83"/>
      <c r="C3" s="88" t="s">
        <v>72</v>
      </c>
      <c r="D3" s="89"/>
      <c r="E3" s="84"/>
      <c r="F3" s="84"/>
      <c r="G3" s="84"/>
      <c r="H3" s="84"/>
      <c r="I3" s="83"/>
    </row>
    <row r="4" spans="1:9" s="1" customFormat="1" ht="23.25">
      <c r="A4" s="83"/>
      <c r="B4" s="83"/>
      <c r="C4" s="82" t="s">
        <v>45</v>
      </c>
      <c r="D4" s="85"/>
      <c r="E4" s="84"/>
      <c r="F4" s="84"/>
      <c r="G4" s="84"/>
      <c r="H4" s="84"/>
      <c r="I4" s="83"/>
    </row>
    <row r="5" spans="1:9">
      <c r="A5" s="4" t="s">
        <v>22</v>
      </c>
      <c r="B5" s="70"/>
      <c r="C5" s="70"/>
      <c r="D5" s="70"/>
      <c r="E5" s="70"/>
      <c r="F5" s="70"/>
      <c r="G5" s="70"/>
      <c r="H5" s="70"/>
      <c r="I5" s="2"/>
    </row>
    <row r="6" spans="1:9">
      <c r="A6" s="2"/>
      <c r="B6" s="70"/>
      <c r="C6" s="70"/>
      <c r="D6" s="70"/>
      <c r="E6" s="70"/>
      <c r="F6" s="70"/>
      <c r="G6" s="70"/>
      <c r="H6" s="70"/>
      <c r="I6" s="2"/>
    </row>
    <row r="7" spans="1:9">
      <c r="A7" s="66" t="s">
        <v>46</v>
      </c>
      <c r="B7" s="49" t="s">
        <v>65</v>
      </c>
      <c r="C7" s="49" t="s">
        <v>66</v>
      </c>
      <c r="D7" s="49" t="s">
        <v>67</v>
      </c>
      <c r="E7" s="86"/>
      <c r="F7" s="87"/>
      <c r="G7" s="86"/>
      <c r="H7" s="86"/>
      <c r="I7" s="86"/>
    </row>
    <row r="8" spans="1:9">
      <c r="A8" s="50" t="s">
        <v>48</v>
      </c>
      <c r="B8" s="51"/>
      <c r="C8" s="51"/>
      <c r="D8" s="51">
        <f>B8-C8</f>
        <v>0</v>
      </c>
      <c r="E8" s="68"/>
      <c r="F8" s="69"/>
      <c r="G8" s="68"/>
      <c r="H8" s="68"/>
      <c r="I8" s="63"/>
    </row>
    <row r="9" spans="1:9">
      <c r="A9" s="50" t="s">
        <v>47</v>
      </c>
      <c r="B9" s="51"/>
      <c r="C9" s="51"/>
      <c r="D9" s="51">
        <f>B9-C9</f>
        <v>0</v>
      </c>
      <c r="E9" s="68"/>
      <c r="F9" s="68"/>
      <c r="G9" s="68"/>
      <c r="H9" s="68"/>
      <c r="I9" s="63"/>
    </row>
    <row r="10" spans="1:9">
      <c r="A10" s="2"/>
      <c r="B10" s="70"/>
      <c r="C10" s="70"/>
      <c r="D10" s="70"/>
      <c r="E10" s="70"/>
      <c r="F10" s="70"/>
      <c r="G10" s="70"/>
      <c r="H10" s="70"/>
      <c r="I10" s="2"/>
    </row>
    <row r="11" spans="1:9">
      <c r="A11" s="38" t="s">
        <v>68</v>
      </c>
      <c r="B11" s="39" t="s">
        <v>76</v>
      </c>
      <c r="C11" s="39" t="s">
        <v>49</v>
      </c>
      <c r="D11" s="39" t="s">
        <v>4</v>
      </c>
      <c r="E11" s="39" t="s">
        <v>2</v>
      </c>
      <c r="F11" s="39" t="s">
        <v>3</v>
      </c>
      <c r="G11" s="39" t="s">
        <v>1</v>
      </c>
      <c r="H11" s="39" t="s">
        <v>25</v>
      </c>
      <c r="I11" s="39" t="s">
        <v>17</v>
      </c>
    </row>
    <row r="12" spans="1:9">
      <c r="A12" s="41" t="s">
        <v>12</v>
      </c>
      <c r="B12" s="42"/>
      <c r="C12" s="42"/>
      <c r="D12" s="42"/>
      <c r="E12" s="42"/>
      <c r="F12" s="42"/>
      <c r="G12" s="42"/>
      <c r="H12" s="42"/>
      <c r="I12" s="42">
        <f>SUM(B12:H12)</f>
        <v>0</v>
      </c>
    </row>
    <row r="13" spans="1:9">
      <c r="A13" s="41" t="s">
        <v>15</v>
      </c>
      <c r="B13" s="42"/>
      <c r="C13" s="42"/>
      <c r="D13" s="42"/>
      <c r="E13" s="42"/>
      <c r="F13" s="42"/>
      <c r="G13" s="42"/>
      <c r="H13" s="42"/>
      <c r="I13" s="42">
        <f t="shared" ref="I13:I14" si="0">SUM(B13:H13)</f>
        <v>0</v>
      </c>
    </row>
    <row r="14" spans="1:9">
      <c r="A14" s="41" t="s">
        <v>16</v>
      </c>
      <c r="B14" s="42"/>
      <c r="C14" s="42"/>
      <c r="D14" s="42"/>
      <c r="E14" s="42"/>
      <c r="F14" s="42"/>
      <c r="G14" s="42"/>
      <c r="H14" s="42"/>
      <c r="I14" s="42">
        <f t="shared" si="0"/>
        <v>0</v>
      </c>
    </row>
    <row r="15" spans="1:9">
      <c r="A15" s="40" t="s">
        <v>56</v>
      </c>
      <c r="B15" s="48">
        <f t="shared" ref="B15:H15" si="1">SUM(B12:B14)</f>
        <v>0</v>
      </c>
      <c r="C15" s="48">
        <f t="shared" si="1"/>
        <v>0</v>
      </c>
      <c r="D15" s="48">
        <f>SUM(D12:D14)</f>
        <v>0</v>
      </c>
      <c r="E15" s="48">
        <f t="shared" si="1"/>
        <v>0</v>
      </c>
      <c r="F15" s="48">
        <f t="shared" si="1"/>
        <v>0</v>
      </c>
      <c r="G15" s="48">
        <f t="shared" si="1"/>
        <v>0</v>
      </c>
      <c r="H15" s="48">
        <f t="shared" si="1"/>
        <v>0</v>
      </c>
      <c r="I15" s="48">
        <f>SUM(B15:H15)</f>
        <v>0</v>
      </c>
    </row>
    <row r="16" spans="1:9" s="43" customFormat="1">
      <c r="A16" s="63"/>
      <c r="B16" s="68"/>
      <c r="C16" s="68"/>
      <c r="D16" s="68"/>
      <c r="E16" s="68"/>
      <c r="F16" s="68"/>
      <c r="G16" s="68"/>
      <c r="H16" s="68"/>
      <c r="I16" s="69"/>
    </row>
    <row r="17" spans="1:9" s="43" customFormat="1">
      <c r="A17" s="44" t="s">
        <v>69</v>
      </c>
      <c r="B17" s="45" t="s">
        <v>76</v>
      </c>
      <c r="C17" s="45" t="s">
        <v>49</v>
      </c>
      <c r="D17" s="45" t="s">
        <v>4</v>
      </c>
      <c r="E17" s="45" t="s">
        <v>2</v>
      </c>
      <c r="F17" s="45" t="s">
        <v>3</v>
      </c>
      <c r="G17" s="45" t="s">
        <v>1</v>
      </c>
      <c r="H17" s="45" t="s">
        <v>25</v>
      </c>
      <c r="I17" s="45" t="s">
        <v>17</v>
      </c>
    </row>
    <row r="18" spans="1:9" s="43" customFormat="1">
      <c r="A18" s="75" t="s">
        <v>21</v>
      </c>
      <c r="B18" s="46"/>
      <c r="C18" s="46"/>
      <c r="D18" s="46"/>
      <c r="E18" s="46"/>
      <c r="F18" s="46"/>
      <c r="G18" s="46"/>
      <c r="H18" s="46"/>
      <c r="I18" s="47">
        <f>SUM(B18:H18)</f>
        <v>0</v>
      </c>
    </row>
    <row r="19" spans="1:9">
      <c r="A19" s="2"/>
      <c r="B19" s="70"/>
      <c r="C19" s="70"/>
      <c r="D19" s="70"/>
      <c r="E19" s="70"/>
      <c r="F19" s="70"/>
      <c r="G19" s="70"/>
      <c r="H19" s="70"/>
      <c r="I19" s="71"/>
    </row>
    <row r="20" spans="1:9">
      <c r="A20" s="52" t="s">
        <v>58</v>
      </c>
      <c r="B20" s="53" t="s">
        <v>76</v>
      </c>
      <c r="C20" s="53" t="s">
        <v>49</v>
      </c>
      <c r="D20" s="53" t="s">
        <v>4</v>
      </c>
      <c r="E20" s="53" t="s">
        <v>2</v>
      </c>
      <c r="F20" s="53" t="s">
        <v>3</v>
      </c>
      <c r="G20" s="53" t="s">
        <v>1</v>
      </c>
      <c r="H20" s="53" t="s">
        <v>25</v>
      </c>
      <c r="I20" s="53" t="s">
        <v>17</v>
      </c>
    </row>
    <row r="21" spans="1:9">
      <c r="A21" s="54" t="s">
        <v>6</v>
      </c>
      <c r="B21" s="55"/>
      <c r="C21" s="55"/>
      <c r="D21" s="55"/>
      <c r="E21" s="55"/>
      <c r="F21" s="55"/>
      <c r="G21" s="55"/>
      <c r="H21" s="55"/>
      <c r="I21" s="57">
        <f>SUM(B21:H21)</f>
        <v>0</v>
      </c>
    </row>
    <row r="22" spans="1:9">
      <c r="A22" s="54" t="s">
        <v>19</v>
      </c>
      <c r="B22" s="55"/>
      <c r="C22" s="55"/>
      <c r="D22" s="55"/>
      <c r="E22" s="55"/>
      <c r="F22" s="55"/>
      <c r="G22" s="55"/>
      <c r="H22" s="55"/>
      <c r="I22" s="57">
        <f t="shared" ref="I22:I33" si="2">SUM(B22:H22)</f>
        <v>0</v>
      </c>
    </row>
    <row r="23" spans="1:9">
      <c r="A23" s="54" t="s">
        <v>8</v>
      </c>
      <c r="B23" s="55"/>
      <c r="C23" s="55"/>
      <c r="D23" s="55"/>
      <c r="E23" s="55"/>
      <c r="F23" s="55"/>
      <c r="G23" s="55"/>
      <c r="H23" s="55"/>
      <c r="I23" s="57">
        <f t="shared" si="2"/>
        <v>0</v>
      </c>
    </row>
    <row r="24" spans="1:9">
      <c r="A24" s="54" t="s">
        <v>7</v>
      </c>
      <c r="B24" s="55"/>
      <c r="C24" s="55"/>
      <c r="D24" s="55"/>
      <c r="E24" s="55"/>
      <c r="F24" s="55"/>
      <c r="G24" s="55"/>
      <c r="H24" s="55"/>
      <c r="I24" s="57">
        <f t="shared" si="2"/>
        <v>0</v>
      </c>
    </row>
    <row r="25" spans="1:9">
      <c r="A25" s="54" t="s">
        <v>0</v>
      </c>
      <c r="B25" s="55"/>
      <c r="C25" s="55"/>
      <c r="D25" s="55"/>
      <c r="E25" s="55"/>
      <c r="F25" s="55"/>
      <c r="G25" s="55"/>
      <c r="H25" s="55"/>
      <c r="I25" s="57">
        <f t="shared" si="2"/>
        <v>0</v>
      </c>
    </row>
    <row r="26" spans="1:9">
      <c r="A26" s="56" t="s">
        <v>23</v>
      </c>
      <c r="B26" s="55"/>
      <c r="C26" s="55"/>
      <c r="D26" s="55"/>
      <c r="E26" s="55"/>
      <c r="F26" s="55"/>
      <c r="G26" s="55"/>
      <c r="H26" s="55"/>
      <c r="I26" s="57">
        <f t="shared" si="2"/>
        <v>0</v>
      </c>
    </row>
    <row r="27" spans="1:9">
      <c r="A27" s="54" t="s">
        <v>13</v>
      </c>
      <c r="B27" s="55"/>
      <c r="C27" s="55"/>
      <c r="D27" s="55"/>
      <c r="E27" s="55"/>
      <c r="F27" s="55"/>
      <c r="G27" s="55"/>
      <c r="H27" s="55"/>
      <c r="I27" s="57">
        <f t="shared" si="2"/>
        <v>0</v>
      </c>
    </row>
    <row r="28" spans="1:9">
      <c r="A28" s="54" t="s">
        <v>14</v>
      </c>
      <c r="B28" s="55"/>
      <c r="C28" s="55"/>
      <c r="D28" s="55"/>
      <c r="E28" s="55"/>
      <c r="F28" s="55"/>
      <c r="G28" s="55"/>
      <c r="H28" s="55"/>
      <c r="I28" s="57">
        <f t="shared" si="2"/>
        <v>0</v>
      </c>
    </row>
    <row r="29" spans="1:9">
      <c r="A29" s="54" t="s">
        <v>18</v>
      </c>
      <c r="B29" s="55"/>
      <c r="C29" s="55"/>
      <c r="D29" s="55"/>
      <c r="E29" s="55"/>
      <c r="F29" s="55"/>
      <c r="G29" s="55"/>
      <c r="H29" s="55"/>
      <c r="I29" s="57">
        <f t="shared" si="2"/>
        <v>0</v>
      </c>
    </row>
    <row r="30" spans="1:9">
      <c r="A30" s="54" t="s">
        <v>9</v>
      </c>
      <c r="B30" s="55"/>
      <c r="C30" s="55"/>
      <c r="D30" s="55"/>
      <c r="E30" s="55"/>
      <c r="F30" s="55"/>
      <c r="G30" s="55"/>
      <c r="H30" s="55"/>
      <c r="I30" s="57">
        <f t="shared" si="2"/>
        <v>0</v>
      </c>
    </row>
    <row r="31" spans="1:9">
      <c r="A31" s="54" t="s">
        <v>24</v>
      </c>
      <c r="B31" s="55"/>
      <c r="C31" s="55"/>
      <c r="D31" s="55"/>
      <c r="E31" s="55"/>
      <c r="F31" s="55"/>
      <c r="G31" s="55"/>
      <c r="H31" s="55"/>
      <c r="I31" s="57">
        <f t="shared" si="2"/>
        <v>0</v>
      </c>
    </row>
    <row r="32" spans="1:9">
      <c r="A32" s="54" t="s">
        <v>10</v>
      </c>
      <c r="B32" s="55"/>
      <c r="C32" s="55"/>
      <c r="D32" s="55"/>
      <c r="E32" s="55"/>
      <c r="F32" s="55"/>
      <c r="G32" s="55"/>
      <c r="H32" s="55"/>
      <c r="I32" s="57">
        <f t="shared" si="2"/>
        <v>0</v>
      </c>
    </row>
    <row r="33" spans="1:9">
      <c r="A33" s="54" t="s">
        <v>11</v>
      </c>
      <c r="B33" s="55"/>
      <c r="C33" s="55"/>
      <c r="D33" s="55"/>
      <c r="E33" s="55"/>
      <c r="F33" s="55"/>
      <c r="G33" s="55"/>
      <c r="H33" s="55"/>
      <c r="I33" s="57">
        <f t="shared" si="2"/>
        <v>0</v>
      </c>
    </row>
    <row r="34" spans="1:9">
      <c r="A34" s="76" t="s">
        <v>59</v>
      </c>
      <c r="B34" s="77">
        <f t="shared" ref="B34:H34" si="3">SUM(B21:B33)</f>
        <v>0</v>
      </c>
      <c r="C34" s="77">
        <f>SUM(C21:C33)</f>
        <v>0</v>
      </c>
      <c r="D34" s="77">
        <f t="shared" si="3"/>
        <v>0</v>
      </c>
      <c r="E34" s="77">
        <f t="shared" si="3"/>
        <v>0</v>
      </c>
      <c r="F34" s="77">
        <f t="shared" si="3"/>
        <v>0</v>
      </c>
      <c r="G34" s="77">
        <f t="shared" si="3"/>
        <v>0</v>
      </c>
      <c r="H34" s="77">
        <f t="shared" si="3"/>
        <v>0</v>
      </c>
      <c r="I34" s="77">
        <f>SUM(B34:H34)</f>
        <v>0</v>
      </c>
    </row>
    <row r="35" spans="1:9">
      <c r="A35" s="76" t="s">
        <v>60</v>
      </c>
      <c r="B35" s="77">
        <f>B34+B18</f>
        <v>0</v>
      </c>
      <c r="C35" s="77">
        <f t="shared" ref="C35:I35" si="4">C34+C18</f>
        <v>0</v>
      </c>
      <c r="D35" s="77">
        <f t="shared" si="4"/>
        <v>0</v>
      </c>
      <c r="E35" s="77">
        <f t="shared" si="4"/>
        <v>0</v>
      </c>
      <c r="F35" s="77">
        <f t="shared" si="4"/>
        <v>0</v>
      </c>
      <c r="G35" s="77">
        <f t="shared" si="4"/>
        <v>0</v>
      </c>
      <c r="H35" s="77">
        <f t="shared" si="4"/>
        <v>0</v>
      </c>
      <c r="I35" s="77">
        <f t="shared" si="4"/>
        <v>0</v>
      </c>
    </row>
    <row r="36" spans="1:9" s="43" customFormat="1" ht="13.5" thickBot="1">
      <c r="A36" s="72"/>
      <c r="B36" s="68"/>
      <c r="C36" s="68"/>
      <c r="D36" s="68"/>
      <c r="E36" s="68"/>
      <c r="F36" s="68"/>
      <c r="G36" s="68"/>
      <c r="H36" s="68"/>
      <c r="I36" s="69"/>
    </row>
    <row r="37" spans="1:9" s="43" customFormat="1">
      <c r="A37" s="62"/>
      <c r="B37" s="64" t="s">
        <v>5</v>
      </c>
      <c r="C37" s="64" t="s">
        <v>49</v>
      </c>
      <c r="D37" s="64" t="s">
        <v>4</v>
      </c>
      <c r="E37" s="64" t="s">
        <v>2</v>
      </c>
      <c r="F37" s="64" t="s">
        <v>3</v>
      </c>
      <c r="G37" s="64" t="s">
        <v>1</v>
      </c>
      <c r="H37" s="64" t="s">
        <v>25</v>
      </c>
      <c r="I37" s="65" t="s">
        <v>17</v>
      </c>
    </row>
    <row r="38" spans="1:9" s="43" customFormat="1" ht="13.5" thickBot="1">
      <c r="A38" s="61" t="s">
        <v>61</v>
      </c>
      <c r="B38" s="78">
        <f t="shared" ref="B38:I38" si="5">B15-B35</f>
        <v>0</v>
      </c>
      <c r="C38" s="78">
        <f t="shared" si="5"/>
        <v>0</v>
      </c>
      <c r="D38" s="78">
        <f t="shared" si="5"/>
        <v>0</v>
      </c>
      <c r="E38" s="78">
        <f t="shared" si="5"/>
        <v>0</v>
      </c>
      <c r="F38" s="78">
        <f t="shared" si="5"/>
        <v>0</v>
      </c>
      <c r="G38" s="78">
        <f t="shared" si="5"/>
        <v>0</v>
      </c>
      <c r="H38" s="78">
        <f t="shared" si="5"/>
        <v>0</v>
      </c>
      <c r="I38" s="79">
        <f t="shared" si="5"/>
        <v>0</v>
      </c>
    </row>
    <row r="39" spans="1:9" s="43" customFormat="1">
      <c r="A39" s="60"/>
      <c r="B39" s="90"/>
      <c r="C39" s="90"/>
      <c r="D39" s="90"/>
      <c r="E39" s="90"/>
      <c r="F39" s="90"/>
      <c r="G39" s="90"/>
      <c r="H39" s="90"/>
      <c r="I39" s="90"/>
    </row>
    <row r="40" spans="1:9">
      <c r="A40" s="73"/>
      <c r="B40" s="70"/>
      <c r="C40" s="70"/>
      <c r="D40" s="70"/>
      <c r="E40" s="70"/>
      <c r="F40" s="70"/>
      <c r="G40" s="70"/>
      <c r="H40" s="70"/>
      <c r="I40" s="71"/>
    </row>
    <row r="41" spans="1:9" ht="15.75" customHeight="1">
      <c r="C41" s="74"/>
      <c r="D41" s="109" t="s">
        <v>52</v>
      </c>
      <c r="E41" s="110"/>
      <c r="F41" s="110"/>
      <c r="G41" s="110"/>
      <c r="H41" s="74"/>
      <c r="I41" s="74"/>
    </row>
    <row r="42" spans="1:9" ht="12.75" customHeight="1">
      <c r="A42" s="67" t="s">
        <v>51</v>
      </c>
      <c r="B42" s="58"/>
      <c r="C42" s="70"/>
      <c r="D42" s="105" t="s">
        <v>64</v>
      </c>
      <c r="E42" s="106"/>
      <c r="F42" s="107"/>
      <c r="G42" s="81" t="e">
        <f>D9/D4</f>
        <v>#DIV/0!</v>
      </c>
      <c r="H42" s="70"/>
      <c r="I42" s="71"/>
    </row>
    <row r="43" spans="1:9" ht="12.75" customHeight="1">
      <c r="A43" s="59" t="s">
        <v>62</v>
      </c>
      <c r="B43" s="80"/>
      <c r="C43" s="70"/>
      <c r="D43" s="105" t="s">
        <v>53</v>
      </c>
      <c r="E43" s="106"/>
      <c r="F43" s="107"/>
      <c r="G43" s="81" t="e">
        <f>I15/D4</f>
        <v>#DIV/0!</v>
      </c>
      <c r="H43" s="70"/>
      <c r="I43" s="71"/>
    </row>
    <row r="44" spans="1:9" ht="12.75" customHeight="1">
      <c r="A44" s="59" t="s">
        <v>63</v>
      </c>
      <c r="B44" s="80"/>
      <c r="C44" s="70"/>
      <c r="D44" s="105" t="s">
        <v>54</v>
      </c>
      <c r="E44" s="106"/>
      <c r="F44" s="107"/>
      <c r="G44" s="81" t="e">
        <f>I18/D4</f>
        <v>#DIV/0!</v>
      </c>
      <c r="H44" s="70"/>
      <c r="I44" s="71"/>
    </row>
    <row r="45" spans="1:9" ht="12.75" customHeight="1">
      <c r="C45" s="74"/>
      <c r="D45" s="105" t="s">
        <v>55</v>
      </c>
      <c r="E45" s="106"/>
      <c r="F45" s="107"/>
      <c r="G45" s="81" t="e">
        <f>I34/D4</f>
        <v>#DIV/0!</v>
      </c>
      <c r="H45" s="74"/>
      <c r="I45" s="74"/>
    </row>
    <row r="46" spans="1:9" ht="12.75" customHeight="1">
      <c r="A46" t="s">
        <v>50</v>
      </c>
      <c r="C46" s="68"/>
      <c r="D46" s="105" t="s">
        <v>57</v>
      </c>
      <c r="E46" s="106"/>
      <c r="F46" s="107"/>
      <c r="G46" s="81" t="e">
        <f>I34/I18</f>
        <v>#DIV/0!</v>
      </c>
      <c r="H46" s="68"/>
      <c r="I46" s="69"/>
    </row>
    <row r="47" spans="1:9">
      <c r="C47" s="68"/>
      <c r="D47" s="68"/>
      <c r="F47" s="68"/>
      <c r="G47" s="68"/>
      <c r="H47" s="68"/>
      <c r="I47" s="69"/>
    </row>
    <row r="48" spans="1:9">
      <c r="C48" s="68"/>
      <c r="D48" s="68"/>
      <c r="E48" s="68"/>
      <c r="F48" s="68"/>
      <c r="G48" s="68"/>
      <c r="H48" s="68"/>
      <c r="I48" s="69"/>
    </row>
    <row r="49" spans="3:9">
      <c r="C49" s="68"/>
      <c r="D49" s="68"/>
      <c r="E49" s="68"/>
      <c r="F49" s="68"/>
      <c r="G49" s="68"/>
      <c r="H49" s="68"/>
      <c r="I49" s="69"/>
    </row>
    <row r="50" spans="3:9">
      <c r="C50" s="68"/>
      <c r="D50" s="68"/>
      <c r="E50" s="68"/>
      <c r="F50" s="68"/>
      <c r="G50" s="68"/>
      <c r="H50" s="68"/>
      <c r="I50" s="69"/>
    </row>
  </sheetData>
  <mergeCells count="7">
    <mergeCell ref="D46:F46"/>
    <mergeCell ref="A1:I1"/>
    <mergeCell ref="D41:G41"/>
    <mergeCell ref="D42:F42"/>
    <mergeCell ref="D43:F43"/>
    <mergeCell ref="D44:F44"/>
    <mergeCell ref="D45:F45"/>
  </mergeCells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workbookViewId="0">
      <selection activeCell="E22" sqref="E22"/>
    </sheetView>
  </sheetViews>
  <sheetFormatPr defaultRowHeight="12.75"/>
  <cols>
    <col min="1" max="1" width="43.85546875" customWidth="1"/>
    <col min="2" max="2" width="16.42578125" bestFit="1" customWidth="1"/>
    <col min="3" max="3" width="21" bestFit="1" customWidth="1"/>
    <col min="4" max="4" width="14.85546875" bestFit="1" customWidth="1"/>
    <col min="5" max="9" width="14.5703125" customWidth="1"/>
  </cols>
  <sheetData>
    <row r="1" spans="1:9" ht="23.25">
      <c r="A1" s="108" t="s">
        <v>70</v>
      </c>
      <c r="B1" s="108"/>
      <c r="C1" s="108"/>
      <c r="D1" s="108"/>
      <c r="E1" s="108"/>
      <c r="F1" s="108"/>
      <c r="G1" s="108"/>
      <c r="H1" s="108"/>
      <c r="I1" s="108"/>
    </row>
    <row r="2" spans="1:9" ht="18">
      <c r="A2" s="2"/>
      <c r="B2" s="2"/>
      <c r="C2" s="88" t="s">
        <v>71</v>
      </c>
      <c r="D2" s="89" t="s">
        <v>77</v>
      </c>
      <c r="E2" s="2"/>
      <c r="F2" s="2"/>
      <c r="G2" s="2"/>
      <c r="H2" s="2"/>
      <c r="I2" s="2"/>
    </row>
    <row r="3" spans="1:9" s="1" customFormat="1" ht="23.25">
      <c r="A3" s="83"/>
      <c r="B3" s="83"/>
      <c r="C3" s="88" t="s">
        <v>72</v>
      </c>
      <c r="D3" s="89" t="s">
        <v>78</v>
      </c>
      <c r="E3" s="84"/>
      <c r="F3" s="84"/>
      <c r="G3" s="84"/>
      <c r="H3" s="84"/>
      <c r="I3" s="83"/>
    </row>
    <row r="4" spans="1:9" s="1" customFormat="1" ht="23.25">
      <c r="A4" s="83"/>
      <c r="B4" s="83"/>
      <c r="C4" s="82" t="s">
        <v>45</v>
      </c>
      <c r="D4" s="85">
        <v>35864</v>
      </c>
      <c r="E4" s="84"/>
      <c r="F4" s="84"/>
      <c r="G4" s="84"/>
      <c r="H4" s="84"/>
      <c r="I4" s="83"/>
    </row>
    <row r="5" spans="1:9">
      <c r="A5" s="4" t="s">
        <v>22</v>
      </c>
      <c r="B5" s="70"/>
      <c r="C5" s="70"/>
      <c r="D5" s="70"/>
      <c r="E5" s="70"/>
      <c r="F5" s="70"/>
      <c r="G5" s="70"/>
      <c r="H5" s="70"/>
      <c r="I5" s="2"/>
    </row>
    <row r="6" spans="1:9">
      <c r="A6" s="2"/>
      <c r="B6" s="70"/>
      <c r="C6" s="70"/>
      <c r="D6" s="70"/>
      <c r="E6" s="70"/>
      <c r="F6" s="70"/>
      <c r="G6" s="70"/>
      <c r="H6" s="70"/>
      <c r="I6" s="2"/>
    </row>
    <row r="7" spans="1:9">
      <c r="A7" s="66" t="s">
        <v>46</v>
      </c>
      <c r="B7" s="49" t="s">
        <v>65</v>
      </c>
      <c r="C7" s="49" t="s">
        <v>66</v>
      </c>
      <c r="D7" s="49" t="s">
        <v>67</v>
      </c>
      <c r="E7" s="86"/>
      <c r="F7" s="87"/>
      <c r="G7" s="86"/>
      <c r="H7" s="86"/>
      <c r="I7" s="86"/>
    </row>
    <row r="8" spans="1:9">
      <c r="A8" s="50" t="s">
        <v>48</v>
      </c>
      <c r="B8" s="51">
        <v>5520778.9900000002</v>
      </c>
      <c r="C8" s="51">
        <v>758661.07</v>
      </c>
      <c r="D8" s="51">
        <f>B8-C8</f>
        <v>4762117.92</v>
      </c>
      <c r="E8" s="68"/>
      <c r="F8" s="69"/>
      <c r="G8" s="68"/>
      <c r="H8" s="68"/>
      <c r="I8" s="63"/>
    </row>
    <row r="9" spans="1:9">
      <c r="A9" s="50" t="s">
        <v>47</v>
      </c>
      <c r="B9" s="51">
        <v>6531978.5499999998</v>
      </c>
      <c r="C9" s="51">
        <v>944036.1</v>
      </c>
      <c r="D9" s="51">
        <f>B9-C9</f>
        <v>5587942.4500000002</v>
      </c>
      <c r="E9" s="68"/>
      <c r="F9" s="68"/>
      <c r="G9" s="68"/>
      <c r="H9" s="68"/>
      <c r="I9" s="63"/>
    </row>
    <row r="10" spans="1:9">
      <c r="A10" s="2"/>
      <c r="B10" s="70"/>
      <c r="C10" s="70"/>
      <c r="D10" s="70"/>
      <c r="E10" s="70"/>
      <c r="F10" s="70"/>
      <c r="G10" s="70"/>
      <c r="H10" s="70"/>
      <c r="I10" s="2"/>
    </row>
    <row r="11" spans="1:9">
      <c r="A11" s="38" t="s">
        <v>68</v>
      </c>
      <c r="B11" s="39" t="s">
        <v>76</v>
      </c>
      <c r="C11" s="39" t="s">
        <v>49</v>
      </c>
      <c r="D11" s="39" t="s">
        <v>4</v>
      </c>
      <c r="E11" s="39" t="s">
        <v>2</v>
      </c>
      <c r="F11" s="39" t="s">
        <v>3</v>
      </c>
      <c r="G11" s="39" t="s">
        <v>1</v>
      </c>
      <c r="H11" s="39" t="s">
        <v>25</v>
      </c>
      <c r="I11" s="39" t="s">
        <v>17</v>
      </c>
    </row>
    <row r="12" spans="1:9">
      <c r="A12" s="41" t="s">
        <v>12</v>
      </c>
      <c r="B12" s="42"/>
      <c r="C12" s="42"/>
      <c r="D12" s="42"/>
      <c r="E12" s="42"/>
      <c r="F12" s="42"/>
      <c r="G12" s="42"/>
      <c r="H12" s="42">
        <v>2050</v>
      </c>
      <c r="I12" s="42">
        <f>SUM(B12:H12)</f>
        <v>2050</v>
      </c>
    </row>
    <row r="13" spans="1:9">
      <c r="A13" s="41" t="s">
        <v>15</v>
      </c>
      <c r="B13" s="42">
        <v>618303.19999999995</v>
      </c>
      <c r="C13" s="42">
        <v>100650.54</v>
      </c>
      <c r="D13" s="42">
        <v>21352396.890000001</v>
      </c>
      <c r="E13" s="42"/>
      <c r="F13" s="42"/>
      <c r="G13" s="42"/>
      <c r="H13" s="42">
        <f>150462+2235778.78+108289.7+624910.31+39850.78+299551.95+759328.68</f>
        <v>4218172.2</v>
      </c>
      <c r="I13" s="42">
        <f t="shared" ref="I13:I14" si="0">SUM(B13:H13)</f>
        <v>26289522.829999998</v>
      </c>
    </row>
    <row r="14" spans="1:9">
      <c r="A14" s="41" t="s">
        <v>16</v>
      </c>
      <c r="B14" s="42"/>
      <c r="C14" s="42"/>
      <c r="D14" s="42"/>
      <c r="E14" s="42"/>
      <c r="F14" s="42"/>
      <c r="G14" s="42"/>
      <c r="H14" s="42"/>
      <c r="I14" s="42">
        <f t="shared" si="0"/>
        <v>0</v>
      </c>
    </row>
    <row r="15" spans="1:9">
      <c r="A15" s="40" t="s">
        <v>56</v>
      </c>
      <c r="B15" s="48">
        <f t="shared" ref="B15:H15" si="1">SUM(B12:B14)</f>
        <v>618303.19999999995</v>
      </c>
      <c r="C15" s="48">
        <f t="shared" si="1"/>
        <v>100650.54</v>
      </c>
      <c r="D15" s="48">
        <f>SUM(D12:D14)</f>
        <v>21352396.890000001</v>
      </c>
      <c r="E15" s="48">
        <f t="shared" si="1"/>
        <v>0</v>
      </c>
      <c r="F15" s="48">
        <f t="shared" si="1"/>
        <v>0</v>
      </c>
      <c r="G15" s="48">
        <f t="shared" si="1"/>
        <v>0</v>
      </c>
      <c r="H15" s="48">
        <f t="shared" si="1"/>
        <v>4220222.2</v>
      </c>
      <c r="I15" s="48">
        <f>SUM(B15:H15)</f>
        <v>26291572.829999998</v>
      </c>
    </row>
    <row r="16" spans="1:9" s="43" customFormat="1">
      <c r="A16" s="63"/>
      <c r="B16" s="68"/>
      <c r="C16" s="68"/>
      <c r="D16" s="68"/>
      <c r="E16" s="68"/>
      <c r="F16" s="68"/>
      <c r="G16" s="68"/>
      <c r="H16" s="68"/>
      <c r="I16" s="69"/>
    </row>
    <row r="17" spans="1:9" s="43" customFormat="1">
      <c r="A17" s="44" t="s">
        <v>69</v>
      </c>
      <c r="B17" s="45" t="s">
        <v>76</v>
      </c>
      <c r="C17" s="45" t="s">
        <v>49</v>
      </c>
      <c r="D17" s="45" t="s">
        <v>4</v>
      </c>
      <c r="E17" s="45" t="s">
        <v>2</v>
      </c>
      <c r="F17" s="45" t="s">
        <v>3</v>
      </c>
      <c r="G17" s="45" t="s">
        <v>1</v>
      </c>
      <c r="H17" s="45" t="s">
        <v>25</v>
      </c>
      <c r="I17" s="45" t="s">
        <v>17</v>
      </c>
    </row>
    <row r="18" spans="1:9" s="43" customFormat="1">
      <c r="A18" s="75" t="s">
        <v>21</v>
      </c>
      <c r="B18" s="46"/>
      <c r="C18" s="46">
        <v>121158.38</v>
      </c>
      <c r="D18" s="46">
        <f>8190996.39+2350007.92</f>
        <v>10541004.309999999</v>
      </c>
      <c r="E18" s="46"/>
      <c r="F18" s="46"/>
      <c r="G18" s="46"/>
      <c r="H18" s="46"/>
      <c r="I18" s="47">
        <f>SUM(B18:H18)</f>
        <v>10662162.689999999</v>
      </c>
    </row>
    <row r="19" spans="1:9">
      <c r="A19" s="2"/>
      <c r="B19" s="70"/>
      <c r="C19" s="70"/>
      <c r="D19" s="70"/>
      <c r="E19" s="70"/>
      <c r="F19" s="70"/>
      <c r="G19" s="70"/>
      <c r="H19" s="70"/>
      <c r="I19" s="71"/>
    </row>
    <row r="20" spans="1:9">
      <c r="A20" s="52" t="s">
        <v>58</v>
      </c>
      <c r="B20" s="53" t="s">
        <v>76</v>
      </c>
      <c r="C20" s="53" t="s">
        <v>49</v>
      </c>
      <c r="D20" s="53" t="s">
        <v>4</v>
      </c>
      <c r="E20" s="53" t="s">
        <v>2</v>
      </c>
      <c r="F20" s="53" t="s">
        <v>3</v>
      </c>
      <c r="G20" s="53" t="s">
        <v>1</v>
      </c>
      <c r="H20" s="53" t="s">
        <v>25</v>
      </c>
      <c r="I20" s="53" t="s">
        <v>17</v>
      </c>
    </row>
    <row r="21" spans="1:9">
      <c r="A21" s="54" t="s">
        <v>6</v>
      </c>
      <c r="B21" s="55">
        <f>431519.29</f>
        <v>431519.29</v>
      </c>
      <c r="C21" s="55">
        <v>42897.73</v>
      </c>
      <c r="D21" s="55"/>
      <c r="E21" s="55"/>
      <c r="F21" s="55"/>
      <c r="G21" s="55"/>
      <c r="H21" s="55"/>
      <c r="I21" s="57">
        <f>SUM(B21:H21)</f>
        <v>474417.01999999996</v>
      </c>
    </row>
    <row r="22" spans="1:9">
      <c r="A22" s="54" t="s">
        <v>19</v>
      </c>
      <c r="B22" s="55"/>
      <c r="C22" s="55"/>
      <c r="D22" s="55"/>
      <c r="E22" s="55"/>
      <c r="F22" s="55"/>
      <c r="G22" s="55"/>
      <c r="H22" s="55"/>
      <c r="I22" s="57">
        <f t="shared" ref="I22:I33" si="2">SUM(B22:H22)</f>
        <v>0</v>
      </c>
    </row>
    <row r="23" spans="1:9">
      <c r="A23" s="54" t="s">
        <v>8</v>
      </c>
      <c r="B23" s="55">
        <v>16501.189999999999</v>
      </c>
      <c r="C23" s="55">
        <v>256.85000000000002</v>
      </c>
      <c r="D23" s="55">
        <v>217044.96</v>
      </c>
      <c r="E23" s="55"/>
      <c r="F23" s="55"/>
      <c r="G23" s="55"/>
      <c r="H23" s="55"/>
      <c r="I23" s="57">
        <f t="shared" si="2"/>
        <v>233803</v>
      </c>
    </row>
    <row r="24" spans="1:9">
      <c r="A24" s="54" t="s">
        <v>7</v>
      </c>
      <c r="B24" s="55"/>
      <c r="C24" s="55"/>
      <c r="D24" s="55"/>
      <c r="E24" s="55"/>
      <c r="F24" s="55"/>
      <c r="G24" s="55"/>
      <c r="H24" s="55"/>
      <c r="I24" s="57">
        <f t="shared" si="2"/>
        <v>0</v>
      </c>
    </row>
    <row r="25" spans="1:9">
      <c r="A25" s="54" t="s">
        <v>0</v>
      </c>
      <c r="B25" s="55"/>
      <c r="C25" s="55"/>
      <c r="D25" s="55"/>
      <c r="E25" s="55"/>
      <c r="F25" s="55"/>
      <c r="G25" s="55"/>
      <c r="H25" s="55"/>
      <c r="I25" s="57">
        <f t="shared" si="2"/>
        <v>0</v>
      </c>
    </row>
    <row r="26" spans="1:9">
      <c r="A26" s="56" t="s">
        <v>23</v>
      </c>
      <c r="B26" s="55"/>
      <c r="C26" s="55"/>
      <c r="D26" s="55"/>
      <c r="E26" s="55"/>
      <c r="F26" s="55"/>
      <c r="G26" s="55"/>
      <c r="H26" s="55"/>
      <c r="I26" s="57">
        <f t="shared" si="2"/>
        <v>0</v>
      </c>
    </row>
    <row r="27" spans="1:9">
      <c r="A27" s="54" t="s">
        <v>13</v>
      </c>
      <c r="B27" s="55"/>
      <c r="C27" s="55"/>
      <c r="D27" s="55"/>
      <c r="E27" s="55"/>
      <c r="F27" s="55"/>
      <c r="G27" s="55"/>
      <c r="H27" s="55"/>
      <c r="I27" s="57">
        <f t="shared" si="2"/>
        <v>0</v>
      </c>
    </row>
    <row r="28" spans="1:9">
      <c r="A28" s="54" t="s">
        <v>14</v>
      </c>
      <c r="B28" s="55"/>
      <c r="C28" s="55"/>
      <c r="D28" s="55">
        <v>7924057.0599999996</v>
      </c>
      <c r="E28" s="55"/>
      <c r="F28" s="55"/>
      <c r="G28" s="55"/>
      <c r="H28" s="55">
        <v>740804.64</v>
      </c>
      <c r="I28" s="57">
        <f t="shared" si="2"/>
        <v>8664861.6999999993</v>
      </c>
    </row>
    <row r="29" spans="1:9">
      <c r="A29" s="54" t="s">
        <v>18</v>
      </c>
      <c r="B29" s="55">
        <v>185703.58</v>
      </c>
      <c r="C29" s="55">
        <v>4157.51</v>
      </c>
      <c r="D29" s="55"/>
      <c r="E29" s="55"/>
      <c r="F29" s="55"/>
      <c r="G29" s="55"/>
      <c r="H29" s="55">
        <f>1409.19+2750834.79+72979.78+886860.6+86666.25</f>
        <v>3798750.61</v>
      </c>
      <c r="I29" s="57">
        <f t="shared" si="2"/>
        <v>3988611.6999999997</v>
      </c>
    </row>
    <row r="30" spans="1:9">
      <c r="A30" s="54" t="s">
        <v>9</v>
      </c>
      <c r="B30" s="55"/>
      <c r="C30" s="55"/>
      <c r="D30" s="55"/>
      <c r="E30" s="55"/>
      <c r="F30" s="55"/>
      <c r="G30" s="55"/>
      <c r="H30" s="55"/>
      <c r="I30" s="57">
        <f t="shared" si="2"/>
        <v>0</v>
      </c>
    </row>
    <row r="31" spans="1:9">
      <c r="A31" s="54" t="s">
        <v>24</v>
      </c>
      <c r="B31" s="55">
        <v>7624.2</v>
      </c>
      <c r="C31" s="55"/>
      <c r="D31" s="55"/>
      <c r="E31" s="55"/>
      <c r="F31" s="55"/>
      <c r="G31" s="55"/>
      <c r="H31" s="55">
        <f>114176.92+936242.06</f>
        <v>1050418.98</v>
      </c>
      <c r="I31" s="57">
        <f t="shared" si="2"/>
        <v>1058043.18</v>
      </c>
    </row>
    <row r="32" spans="1:9">
      <c r="A32" s="54" t="s">
        <v>10</v>
      </c>
      <c r="B32" s="55"/>
      <c r="C32" s="55"/>
      <c r="D32" s="55"/>
      <c r="E32" s="55"/>
      <c r="F32" s="55"/>
      <c r="G32" s="55"/>
      <c r="H32" s="55">
        <v>200000</v>
      </c>
      <c r="I32" s="57">
        <f t="shared" si="2"/>
        <v>200000</v>
      </c>
    </row>
    <row r="33" spans="1:9">
      <c r="A33" s="54" t="s">
        <v>11</v>
      </c>
      <c r="B33" s="55"/>
      <c r="C33" s="55"/>
      <c r="D33" s="55"/>
      <c r="E33" s="55"/>
      <c r="F33" s="55"/>
      <c r="G33" s="55"/>
      <c r="H33" s="55"/>
      <c r="I33" s="57">
        <f t="shared" si="2"/>
        <v>0</v>
      </c>
    </row>
    <row r="34" spans="1:9">
      <c r="A34" s="76" t="s">
        <v>59</v>
      </c>
      <c r="B34" s="77">
        <f t="shared" ref="B34:H34" si="3">SUM(B21:B33)</f>
        <v>641348.25999999989</v>
      </c>
      <c r="C34" s="77">
        <f>SUM(C21:C33)</f>
        <v>47312.090000000004</v>
      </c>
      <c r="D34" s="77">
        <f t="shared" si="3"/>
        <v>8141102.0199999996</v>
      </c>
      <c r="E34" s="77">
        <f t="shared" si="3"/>
        <v>0</v>
      </c>
      <c r="F34" s="77">
        <f t="shared" si="3"/>
        <v>0</v>
      </c>
      <c r="G34" s="77">
        <f t="shared" si="3"/>
        <v>0</v>
      </c>
      <c r="H34" s="77">
        <f t="shared" si="3"/>
        <v>5789974.2300000004</v>
      </c>
      <c r="I34" s="77">
        <f>SUM(B34:H34)</f>
        <v>14619736.6</v>
      </c>
    </row>
    <row r="35" spans="1:9">
      <c r="A35" s="76" t="s">
        <v>60</v>
      </c>
      <c r="B35" s="77">
        <f>B34+B18</f>
        <v>641348.25999999989</v>
      </c>
      <c r="C35" s="77">
        <f t="shared" ref="C35:I35" si="4">C34+C18</f>
        <v>168470.47</v>
      </c>
      <c r="D35" s="77">
        <f t="shared" si="4"/>
        <v>18682106.329999998</v>
      </c>
      <c r="E35" s="77">
        <f t="shared" si="4"/>
        <v>0</v>
      </c>
      <c r="F35" s="77">
        <f t="shared" si="4"/>
        <v>0</v>
      </c>
      <c r="G35" s="77">
        <f t="shared" si="4"/>
        <v>0</v>
      </c>
      <c r="H35" s="77">
        <f t="shared" si="4"/>
        <v>5789974.2300000004</v>
      </c>
      <c r="I35" s="77">
        <f t="shared" si="4"/>
        <v>25281899.289999999</v>
      </c>
    </row>
    <row r="36" spans="1:9" s="43" customFormat="1" ht="13.5" thickBot="1">
      <c r="A36" s="72"/>
      <c r="B36" s="68"/>
      <c r="C36" s="68"/>
      <c r="D36" s="68"/>
      <c r="E36" s="68"/>
      <c r="F36" s="68"/>
      <c r="G36" s="68"/>
      <c r="H36" s="68"/>
      <c r="I36" s="69"/>
    </row>
    <row r="37" spans="1:9" s="43" customFormat="1">
      <c r="A37" s="62"/>
      <c r="B37" s="64" t="s">
        <v>5</v>
      </c>
      <c r="C37" s="64" t="s">
        <v>49</v>
      </c>
      <c r="D37" s="64" t="s">
        <v>4</v>
      </c>
      <c r="E37" s="64" t="s">
        <v>2</v>
      </c>
      <c r="F37" s="64" t="s">
        <v>3</v>
      </c>
      <c r="G37" s="64" t="s">
        <v>1</v>
      </c>
      <c r="H37" s="64" t="s">
        <v>25</v>
      </c>
      <c r="I37" s="65" t="s">
        <v>17</v>
      </c>
    </row>
    <row r="38" spans="1:9" s="43" customFormat="1" ht="13.5" thickBot="1">
      <c r="A38" s="61" t="s">
        <v>61</v>
      </c>
      <c r="B38" s="78">
        <f t="shared" ref="B38:I38" si="5">B15-B35</f>
        <v>-23045.059999999939</v>
      </c>
      <c r="C38" s="78">
        <f t="shared" si="5"/>
        <v>-67819.930000000008</v>
      </c>
      <c r="D38" s="78">
        <f t="shared" si="5"/>
        <v>2670290.5600000024</v>
      </c>
      <c r="E38" s="78">
        <f t="shared" si="5"/>
        <v>0</v>
      </c>
      <c r="F38" s="78">
        <f t="shared" si="5"/>
        <v>0</v>
      </c>
      <c r="G38" s="78">
        <f t="shared" si="5"/>
        <v>0</v>
      </c>
      <c r="H38" s="78">
        <f t="shared" si="5"/>
        <v>-1569752.0300000003</v>
      </c>
      <c r="I38" s="79">
        <f t="shared" si="5"/>
        <v>1009673.5399999991</v>
      </c>
    </row>
    <row r="39" spans="1:9" s="43" customFormat="1">
      <c r="A39" s="60"/>
      <c r="B39" s="90"/>
      <c r="C39" s="90"/>
      <c r="D39" s="90"/>
      <c r="E39" s="90"/>
      <c r="F39" s="90"/>
      <c r="G39" s="90"/>
      <c r="H39" s="90"/>
      <c r="I39" s="90"/>
    </row>
    <row r="40" spans="1:9">
      <c r="A40" s="73"/>
      <c r="B40" s="70"/>
      <c r="C40" s="70"/>
      <c r="D40" s="70"/>
      <c r="E40" s="70"/>
      <c r="F40" s="70"/>
      <c r="G40" s="70"/>
      <c r="H40" s="70"/>
      <c r="I40" s="71"/>
    </row>
    <row r="41" spans="1:9" ht="15.75" customHeight="1">
      <c r="C41" s="74"/>
      <c r="D41" s="109" t="s">
        <v>52</v>
      </c>
      <c r="E41" s="110"/>
      <c r="F41" s="110"/>
      <c r="G41" s="110"/>
      <c r="H41" s="74"/>
      <c r="I41" s="74"/>
    </row>
    <row r="42" spans="1:9" ht="12.75" customHeight="1">
      <c r="A42" s="67" t="s">
        <v>51</v>
      </c>
      <c r="B42" s="58"/>
      <c r="C42" s="70"/>
      <c r="D42" s="105" t="s">
        <v>64</v>
      </c>
      <c r="E42" s="106"/>
      <c r="F42" s="107"/>
      <c r="G42" s="81">
        <f>D9/D4</f>
        <v>155.80923628150794</v>
      </c>
      <c r="H42" s="70"/>
      <c r="I42" s="71"/>
    </row>
    <row r="43" spans="1:9" ht="12.75" customHeight="1">
      <c r="A43" s="59" t="s">
        <v>62</v>
      </c>
      <c r="B43" s="80">
        <v>720</v>
      </c>
      <c r="C43" s="70"/>
      <c r="D43" s="105" t="s">
        <v>53</v>
      </c>
      <c r="E43" s="106"/>
      <c r="F43" s="107"/>
      <c r="G43" s="81">
        <f>I15/D4</f>
        <v>733.09092209457947</v>
      </c>
      <c r="H43" s="70"/>
      <c r="I43" s="71"/>
    </row>
    <row r="44" spans="1:9" ht="12.75" customHeight="1">
      <c r="A44" s="59" t="s">
        <v>63</v>
      </c>
      <c r="B44" s="80">
        <v>392</v>
      </c>
      <c r="C44" s="70"/>
      <c r="D44" s="105" t="s">
        <v>54</v>
      </c>
      <c r="E44" s="106"/>
      <c r="F44" s="107"/>
      <c r="G44" s="81">
        <f>I18/D4</f>
        <v>297.29429762435865</v>
      </c>
      <c r="H44" s="70"/>
      <c r="I44" s="71"/>
    </row>
    <row r="45" spans="1:9" ht="12.75" customHeight="1">
      <c r="C45" s="74"/>
      <c r="D45" s="105" t="s">
        <v>55</v>
      </c>
      <c r="E45" s="106"/>
      <c r="F45" s="107"/>
      <c r="G45" s="81">
        <f>I34/D4</f>
        <v>407.64378206558109</v>
      </c>
      <c r="H45" s="74"/>
      <c r="I45" s="74"/>
    </row>
    <row r="46" spans="1:9" ht="12.75" customHeight="1">
      <c r="A46" t="s">
        <v>50</v>
      </c>
      <c r="C46" s="68"/>
      <c r="D46" s="105" t="s">
        <v>57</v>
      </c>
      <c r="E46" s="106"/>
      <c r="F46" s="107"/>
      <c r="G46" s="81">
        <f>I34/I18</f>
        <v>1.3711792837030889</v>
      </c>
      <c r="H46" s="68"/>
      <c r="I46" s="69"/>
    </row>
    <row r="47" spans="1:9">
      <c r="C47" s="68"/>
      <c r="D47" s="68"/>
      <c r="F47" s="68"/>
      <c r="G47" s="68"/>
      <c r="H47" s="68"/>
      <c r="I47" s="69"/>
    </row>
    <row r="48" spans="1:9">
      <c r="C48" s="68"/>
      <c r="D48" s="68"/>
      <c r="E48" s="68"/>
      <c r="F48" s="68"/>
      <c r="G48" s="68"/>
      <c r="H48" s="68"/>
      <c r="I48" s="69"/>
    </row>
    <row r="49" spans="3:9">
      <c r="C49" s="68"/>
      <c r="D49" s="68"/>
      <c r="E49" s="68"/>
      <c r="F49" s="68"/>
      <c r="G49" s="68"/>
      <c r="H49" s="68"/>
      <c r="I49" s="69"/>
    </row>
    <row r="50" spans="3:9">
      <c r="C50" s="68"/>
      <c r="D50" s="68"/>
      <c r="E50" s="68"/>
      <c r="F50" s="68"/>
      <c r="G50" s="68"/>
      <c r="H50" s="68"/>
      <c r="I50" s="69"/>
    </row>
  </sheetData>
  <mergeCells count="7">
    <mergeCell ref="D46:F46"/>
    <mergeCell ref="A1:I1"/>
    <mergeCell ref="D41:G41"/>
    <mergeCell ref="D42:F42"/>
    <mergeCell ref="D43:F43"/>
    <mergeCell ref="D44:F44"/>
    <mergeCell ref="D45:F45"/>
  </mergeCells>
  <pageMargins left="0.7" right="0.7" top="0.75" bottom="0.75" header="0.3" footer="0.3"/>
  <pageSetup scale="7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workbookViewId="0">
      <selection activeCell="A30" sqref="A30"/>
    </sheetView>
  </sheetViews>
  <sheetFormatPr defaultRowHeight="12.75"/>
  <cols>
    <col min="1" max="1" width="43.85546875" customWidth="1"/>
    <col min="2" max="2" width="16.42578125" bestFit="1" customWidth="1"/>
    <col min="3" max="3" width="21" bestFit="1" customWidth="1"/>
    <col min="4" max="4" width="14.85546875" bestFit="1" customWidth="1"/>
    <col min="5" max="9" width="14.5703125" customWidth="1"/>
  </cols>
  <sheetData>
    <row r="1" spans="1:9" ht="23.25">
      <c r="A1" s="108" t="s">
        <v>70</v>
      </c>
      <c r="B1" s="108"/>
      <c r="C1" s="108"/>
      <c r="D1" s="108"/>
      <c r="E1" s="108"/>
      <c r="F1" s="108"/>
      <c r="G1" s="108"/>
      <c r="H1" s="108"/>
      <c r="I1" s="108"/>
    </row>
    <row r="2" spans="1:9" ht="18">
      <c r="A2" s="2"/>
      <c r="B2" s="2"/>
      <c r="C2" s="88" t="s">
        <v>71</v>
      </c>
      <c r="D2" s="89"/>
      <c r="E2" s="2"/>
      <c r="F2" s="2"/>
      <c r="G2" s="2"/>
      <c r="H2" s="2"/>
      <c r="I2" s="2"/>
    </row>
    <row r="3" spans="1:9" s="1" customFormat="1" ht="23.25">
      <c r="A3" s="83"/>
      <c r="B3" s="83"/>
      <c r="C3" s="88" t="s">
        <v>72</v>
      </c>
      <c r="D3" s="89"/>
      <c r="E3" s="84"/>
      <c r="F3" s="84"/>
      <c r="G3" s="84"/>
      <c r="H3" s="84"/>
      <c r="I3" s="83"/>
    </row>
    <row r="4" spans="1:9" s="1" customFormat="1" ht="23.25">
      <c r="A4" s="83"/>
      <c r="B4" s="83"/>
      <c r="C4" s="82" t="s">
        <v>45</v>
      </c>
      <c r="D4" s="85"/>
      <c r="E4" s="84"/>
      <c r="F4" s="84"/>
      <c r="G4" s="84"/>
      <c r="H4" s="84"/>
      <c r="I4" s="83"/>
    </row>
    <row r="5" spans="1:9">
      <c r="A5" s="4" t="s">
        <v>22</v>
      </c>
      <c r="B5" s="70"/>
      <c r="C5" s="70"/>
      <c r="D5" s="70"/>
      <c r="E5" s="70"/>
      <c r="F5" s="70"/>
      <c r="G5" s="70"/>
      <c r="H5" s="70"/>
      <c r="I5" s="2"/>
    </row>
    <row r="6" spans="1:9">
      <c r="A6" s="2"/>
      <c r="B6" s="70"/>
      <c r="C6" s="70"/>
      <c r="D6" s="70"/>
      <c r="E6" s="70"/>
      <c r="F6" s="70"/>
      <c r="G6" s="70"/>
      <c r="H6" s="70"/>
      <c r="I6" s="2"/>
    </row>
    <row r="7" spans="1:9">
      <c r="A7" s="66" t="s">
        <v>46</v>
      </c>
      <c r="B7" s="49" t="s">
        <v>65</v>
      </c>
      <c r="C7" s="49" t="s">
        <v>66</v>
      </c>
      <c r="D7" s="49" t="s">
        <v>67</v>
      </c>
      <c r="E7" s="86"/>
      <c r="F7" s="87"/>
      <c r="G7" s="86"/>
      <c r="H7" s="86"/>
      <c r="I7" s="86"/>
    </row>
    <row r="8" spans="1:9">
      <c r="A8" s="50" t="s">
        <v>48</v>
      </c>
      <c r="B8" s="51"/>
      <c r="C8" s="51"/>
      <c r="D8" s="51">
        <f>B8-C8</f>
        <v>0</v>
      </c>
      <c r="E8" s="68"/>
      <c r="F8" s="69"/>
      <c r="G8" s="68"/>
      <c r="H8" s="68"/>
      <c r="I8" s="63"/>
    </row>
    <row r="9" spans="1:9">
      <c r="A9" s="50" t="s">
        <v>47</v>
      </c>
      <c r="B9" s="51"/>
      <c r="C9" s="51"/>
      <c r="D9" s="51">
        <f>B9-C9</f>
        <v>0</v>
      </c>
      <c r="E9" s="68"/>
      <c r="F9" s="68"/>
      <c r="G9" s="68"/>
      <c r="H9" s="68"/>
      <c r="I9" s="63"/>
    </row>
    <row r="10" spans="1:9">
      <c r="A10" s="2"/>
      <c r="B10" s="70"/>
      <c r="C10" s="70"/>
      <c r="D10" s="70"/>
      <c r="E10" s="70"/>
      <c r="F10" s="70"/>
      <c r="G10" s="70"/>
      <c r="H10" s="70"/>
      <c r="I10" s="2"/>
    </row>
    <row r="11" spans="1:9">
      <c r="A11" s="38" t="s">
        <v>68</v>
      </c>
      <c r="B11" s="39" t="s">
        <v>76</v>
      </c>
      <c r="C11" s="39" t="s">
        <v>49</v>
      </c>
      <c r="D11" s="39" t="s">
        <v>4</v>
      </c>
      <c r="E11" s="39" t="s">
        <v>2</v>
      </c>
      <c r="F11" s="39" t="s">
        <v>3</v>
      </c>
      <c r="G11" s="39" t="s">
        <v>1</v>
      </c>
      <c r="H11" s="39" t="s">
        <v>25</v>
      </c>
      <c r="I11" s="39" t="s">
        <v>17</v>
      </c>
    </row>
    <row r="12" spans="1:9">
      <c r="A12" s="41" t="s">
        <v>12</v>
      </c>
      <c r="B12" s="42"/>
      <c r="C12" s="42"/>
      <c r="D12" s="42"/>
      <c r="E12" s="42"/>
      <c r="F12" s="42"/>
      <c r="G12" s="42"/>
      <c r="H12" s="42"/>
      <c r="I12" s="42">
        <f>SUM(B12:H12)</f>
        <v>0</v>
      </c>
    </row>
    <row r="13" spans="1:9">
      <c r="A13" s="41" t="s">
        <v>15</v>
      </c>
      <c r="B13" s="42"/>
      <c r="C13" s="42"/>
      <c r="D13" s="42"/>
      <c r="E13" s="42"/>
      <c r="F13" s="42"/>
      <c r="G13" s="42"/>
      <c r="H13" s="42"/>
      <c r="I13" s="42">
        <f t="shared" ref="I13:I14" si="0">SUM(B13:H13)</f>
        <v>0</v>
      </c>
    </row>
    <row r="14" spans="1:9">
      <c r="A14" s="41" t="s">
        <v>16</v>
      </c>
      <c r="B14" s="42"/>
      <c r="C14" s="42"/>
      <c r="D14" s="42"/>
      <c r="E14" s="42"/>
      <c r="F14" s="42"/>
      <c r="G14" s="42"/>
      <c r="H14" s="42"/>
      <c r="I14" s="42">
        <f t="shared" si="0"/>
        <v>0</v>
      </c>
    </row>
    <row r="15" spans="1:9">
      <c r="A15" s="40" t="s">
        <v>56</v>
      </c>
      <c r="B15" s="48">
        <f t="shared" ref="B15:H15" si="1">SUM(B12:B14)</f>
        <v>0</v>
      </c>
      <c r="C15" s="48">
        <f t="shared" si="1"/>
        <v>0</v>
      </c>
      <c r="D15" s="48">
        <f>SUM(D12:D14)</f>
        <v>0</v>
      </c>
      <c r="E15" s="48">
        <f t="shared" si="1"/>
        <v>0</v>
      </c>
      <c r="F15" s="48">
        <f t="shared" si="1"/>
        <v>0</v>
      </c>
      <c r="G15" s="48">
        <f t="shared" si="1"/>
        <v>0</v>
      </c>
      <c r="H15" s="48">
        <f t="shared" si="1"/>
        <v>0</v>
      </c>
      <c r="I15" s="48">
        <f>SUM(B15:H15)</f>
        <v>0</v>
      </c>
    </row>
    <row r="16" spans="1:9" s="43" customFormat="1">
      <c r="A16" s="63"/>
      <c r="B16" s="68"/>
      <c r="C16" s="68"/>
      <c r="D16" s="68"/>
      <c r="E16" s="68"/>
      <c r="F16" s="68"/>
      <c r="G16" s="68"/>
      <c r="H16" s="68"/>
      <c r="I16" s="69"/>
    </row>
    <row r="17" spans="1:9" s="43" customFormat="1">
      <c r="A17" s="44" t="s">
        <v>69</v>
      </c>
      <c r="B17" s="45" t="s">
        <v>76</v>
      </c>
      <c r="C17" s="45" t="s">
        <v>49</v>
      </c>
      <c r="D17" s="45" t="s">
        <v>4</v>
      </c>
      <c r="E17" s="45" t="s">
        <v>2</v>
      </c>
      <c r="F17" s="45" t="s">
        <v>3</v>
      </c>
      <c r="G17" s="45" t="s">
        <v>1</v>
      </c>
      <c r="H17" s="45" t="s">
        <v>25</v>
      </c>
      <c r="I17" s="45" t="s">
        <v>17</v>
      </c>
    </row>
    <row r="18" spans="1:9" s="43" customFormat="1">
      <c r="A18" s="75" t="s">
        <v>21</v>
      </c>
      <c r="B18" s="46"/>
      <c r="C18" s="46"/>
      <c r="D18" s="46"/>
      <c r="E18" s="46"/>
      <c r="F18" s="46"/>
      <c r="G18" s="46"/>
      <c r="H18" s="46"/>
      <c r="I18" s="47">
        <f>SUM(B18:H18)</f>
        <v>0</v>
      </c>
    </row>
    <row r="19" spans="1:9">
      <c r="A19" s="2"/>
      <c r="B19" s="70"/>
      <c r="C19" s="70"/>
      <c r="D19" s="70"/>
      <c r="E19" s="70"/>
      <c r="F19" s="70"/>
      <c r="G19" s="70"/>
      <c r="H19" s="70"/>
      <c r="I19" s="71"/>
    </row>
    <row r="20" spans="1:9">
      <c r="A20" s="52" t="s">
        <v>58</v>
      </c>
      <c r="B20" s="53" t="s">
        <v>76</v>
      </c>
      <c r="C20" s="53" t="s">
        <v>49</v>
      </c>
      <c r="D20" s="53" t="s">
        <v>4</v>
      </c>
      <c r="E20" s="53" t="s">
        <v>2</v>
      </c>
      <c r="F20" s="53" t="s">
        <v>3</v>
      </c>
      <c r="G20" s="53" t="s">
        <v>1</v>
      </c>
      <c r="H20" s="53" t="s">
        <v>25</v>
      </c>
      <c r="I20" s="53" t="s">
        <v>17</v>
      </c>
    </row>
    <row r="21" spans="1:9">
      <c r="A21" s="54" t="s">
        <v>6</v>
      </c>
      <c r="B21" s="55"/>
      <c r="C21" s="55"/>
      <c r="D21" s="55"/>
      <c r="E21" s="55"/>
      <c r="F21" s="55"/>
      <c r="G21" s="55"/>
      <c r="H21" s="55"/>
      <c r="I21" s="57">
        <f>SUM(B21:H21)</f>
        <v>0</v>
      </c>
    </row>
    <row r="22" spans="1:9">
      <c r="A22" s="54" t="s">
        <v>19</v>
      </c>
      <c r="B22" s="55"/>
      <c r="C22" s="55"/>
      <c r="D22" s="55"/>
      <c r="E22" s="55"/>
      <c r="F22" s="55"/>
      <c r="G22" s="55"/>
      <c r="H22" s="55"/>
      <c r="I22" s="57">
        <f t="shared" ref="I22:I33" si="2">SUM(B22:H22)</f>
        <v>0</v>
      </c>
    </row>
    <row r="23" spans="1:9">
      <c r="A23" s="54" t="s">
        <v>8</v>
      </c>
      <c r="B23" s="55"/>
      <c r="C23" s="55"/>
      <c r="D23" s="55"/>
      <c r="E23" s="55"/>
      <c r="F23" s="55"/>
      <c r="G23" s="55"/>
      <c r="H23" s="55"/>
      <c r="I23" s="57">
        <f t="shared" si="2"/>
        <v>0</v>
      </c>
    </row>
    <row r="24" spans="1:9">
      <c r="A24" s="54" t="s">
        <v>7</v>
      </c>
      <c r="B24" s="55"/>
      <c r="C24" s="55"/>
      <c r="D24" s="55"/>
      <c r="E24" s="55"/>
      <c r="F24" s="55"/>
      <c r="G24" s="55"/>
      <c r="H24" s="55"/>
      <c r="I24" s="57">
        <f t="shared" si="2"/>
        <v>0</v>
      </c>
    </row>
    <row r="25" spans="1:9">
      <c r="A25" s="54" t="s">
        <v>0</v>
      </c>
      <c r="B25" s="55"/>
      <c r="C25" s="55"/>
      <c r="D25" s="55"/>
      <c r="E25" s="55"/>
      <c r="F25" s="55"/>
      <c r="G25" s="55"/>
      <c r="H25" s="55"/>
      <c r="I25" s="57">
        <f t="shared" si="2"/>
        <v>0</v>
      </c>
    </row>
    <row r="26" spans="1:9">
      <c r="A26" s="56" t="s">
        <v>23</v>
      </c>
      <c r="B26" s="55"/>
      <c r="C26" s="55"/>
      <c r="D26" s="55"/>
      <c r="E26" s="55"/>
      <c r="F26" s="55"/>
      <c r="G26" s="55"/>
      <c r="H26" s="55"/>
      <c r="I26" s="57">
        <f t="shared" si="2"/>
        <v>0</v>
      </c>
    </row>
    <row r="27" spans="1:9">
      <c r="A27" s="54" t="s">
        <v>13</v>
      </c>
      <c r="B27" s="55"/>
      <c r="C27" s="55"/>
      <c r="D27" s="55"/>
      <c r="E27" s="55"/>
      <c r="F27" s="55"/>
      <c r="G27" s="55"/>
      <c r="H27" s="55"/>
      <c r="I27" s="57">
        <f t="shared" si="2"/>
        <v>0</v>
      </c>
    </row>
    <row r="28" spans="1:9">
      <c r="A28" s="54" t="s">
        <v>14</v>
      </c>
      <c r="B28" s="55"/>
      <c r="C28" s="55"/>
      <c r="D28" s="55"/>
      <c r="E28" s="55"/>
      <c r="F28" s="55"/>
      <c r="G28" s="55"/>
      <c r="H28" s="55"/>
      <c r="I28" s="57">
        <f t="shared" si="2"/>
        <v>0</v>
      </c>
    </row>
    <row r="29" spans="1:9">
      <c r="A29" s="54" t="s">
        <v>18</v>
      </c>
      <c r="B29" s="55"/>
      <c r="C29" s="55"/>
      <c r="D29" s="55"/>
      <c r="E29" s="55"/>
      <c r="F29" s="55"/>
      <c r="G29" s="55"/>
      <c r="H29" s="55"/>
      <c r="I29" s="57">
        <f t="shared" si="2"/>
        <v>0</v>
      </c>
    </row>
    <row r="30" spans="1:9">
      <c r="A30" s="54" t="s">
        <v>9</v>
      </c>
      <c r="B30" s="55"/>
      <c r="C30" s="55"/>
      <c r="D30" s="55"/>
      <c r="E30" s="55"/>
      <c r="F30" s="55"/>
      <c r="G30" s="55"/>
      <c r="H30" s="55"/>
      <c r="I30" s="57">
        <f t="shared" si="2"/>
        <v>0</v>
      </c>
    </row>
    <row r="31" spans="1:9">
      <c r="A31" s="54" t="s">
        <v>24</v>
      </c>
      <c r="B31" s="55"/>
      <c r="C31" s="55"/>
      <c r="D31" s="55"/>
      <c r="E31" s="55"/>
      <c r="F31" s="55"/>
      <c r="G31" s="55"/>
      <c r="H31" s="55"/>
      <c r="I31" s="57">
        <f t="shared" si="2"/>
        <v>0</v>
      </c>
    </row>
    <row r="32" spans="1:9">
      <c r="A32" s="54" t="s">
        <v>10</v>
      </c>
      <c r="B32" s="55"/>
      <c r="C32" s="55"/>
      <c r="D32" s="55"/>
      <c r="E32" s="55"/>
      <c r="F32" s="55"/>
      <c r="G32" s="55"/>
      <c r="H32" s="55"/>
      <c r="I32" s="57">
        <f t="shared" si="2"/>
        <v>0</v>
      </c>
    </row>
    <row r="33" spans="1:9">
      <c r="A33" s="54" t="s">
        <v>11</v>
      </c>
      <c r="B33" s="55"/>
      <c r="C33" s="55"/>
      <c r="D33" s="55"/>
      <c r="E33" s="55"/>
      <c r="F33" s="55"/>
      <c r="G33" s="55"/>
      <c r="H33" s="55"/>
      <c r="I33" s="57">
        <f t="shared" si="2"/>
        <v>0</v>
      </c>
    </row>
    <row r="34" spans="1:9">
      <c r="A34" s="76" t="s">
        <v>59</v>
      </c>
      <c r="B34" s="77">
        <f t="shared" ref="B34:H34" si="3">SUM(B21:B33)</f>
        <v>0</v>
      </c>
      <c r="C34" s="77">
        <f>SUM(C21:C33)</f>
        <v>0</v>
      </c>
      <c r="D34" s="77">
        <f t="shared" si="3"/>
        <v>0</v>
      </c>
      <c r="E34" s="77">
        <f t="shared" si="3"/>
        <v>0</v>
      </c>
      <c r="F34" s="77">
        <f t="shared" si="3"/>
        <v>0</v>
      </c>
      <c r="G34" s="77">
        <f t="shared" si="3"/>
        <v>0</v>
      </c>
      <c r="H34" s="77">
        <f t="shared" si="3"/>
        <v>0</v>
      </c>
      <c r="I34" s="77">
        <f>SUM(B34:H34)</f>
        <v>0</v>
      </c>
    </row>
    <row r="35" spans="1:9">
      <c r="A35" s="76" t="s">
        <v>60</v>
      </c>
      <c r="B35" s="77">
        <f>B34+B18</f>
        <v>0</v>
      </c>
      <c r="C35" s="77">
        <f t="shared" ref="C35:I35" si="4">C34+C18</f>
        <v>0</v>
      </c>
      <c r="D35" s="77">
        <f t="shared" si="4"/>
        <v>0</v>
      </c>
      <c r="E35" s="77">
        <f t="shared" si="4"/>
        <v>0</v>
      </c>
      <c r="F35" s="77">
        <f t="shared" si="4"/>
        <v>0</v>
      </c>
      <c r="G35" s="77">
        <f t="shared" si="4"/>
        <v>0</v>
      </c>
      <c r="H35" s="77">
        <f t="shared" si="4"/>
        <v>0</v>
      </c>
      <c r="I35" s="77">
        <f t="shared" si="4"/>
        <v>0</v>
      </c>
    </row>
    <row r="36" spans="1:9" s="43" customFormat="1" ht="13.5" thickBot="1">
      <c r="A36" s="72"/>
      <c r="B36" s="68"/>
      <c r="C36" s="68"/>
      <c r="D36" s="68"/>
      <c r="E36" s="68"/>
      <c r="F36" s="68"/>
      <c r="G36" s="68"/>
      <c r="H36" s="68"/>
      <c r="I36" s="69"/>
    </row>
    <row r="37" spans="1:9" s="43" customFormat="1">
      <c r="A37" s="62"/>
      <c r="B37" s="64" t="s">
        <v>5</v>
      </c>
      <c r="C37" s="64" t="s">
        <v>49</v>
      </c>
      <c r="D37" s="64" t="s">
        <v>4</v>
      </c>
      <c r="E37" s="64" t="s">
        <v>2</v>
      </c>
      <c r="F37" s="64" t="s">
        <v>3</v>
      </c>
      <c r="G37" s="64" t="s">
        <v>1</v>
      </c>
      <c r="H37" s="64" t="s">
        <v>25</v>
      </c>
      <c r="I37" s="65" t="s">
        <v>17</v>
      </c>
    </row>
    <row r="38" spans="1:9" s="43" customFormat="1" ht="13.5" thickBot="1">
      <c r="A38" s="61" t="s">
        <v>61</v>
      </c>
      <c r="B38" s="78">
        <f t="shared" ref="B38:I38" si="5">B15-B35</f>
        <v>0</v>
      </c>
      <c r="C38" s="78">
        <f t="shared" si="5"/>
        <v>0</v>
      </c>
      <c r="D38" s="78">
        <f t="shared" si="5"/>
        <v>0</v>
      </c>
      <c r="E38" s="78">
        <f t="shared" si="5"/>
        <v>0</v>
      </c>
      <c r="F38" s="78">
        <f t="shared" si="5"/>
        <v>0</v>
      </c>
      <c r="G38" s="78">
        <f t="shared" si="5"/>
        <v>0</v>
      </c>
      <c r="H38" s="78">
        <f t="shared" si="5"/>
        <v>0</v>
      </c>
      <c r="I38" s="79">
        <f t="shared" si="5"/>
        <v>0</v>
      </c>
    </row>
    <row r="39" spans="1:9" s="43" customFormat="1">
      <c r="A39" s="60"/>
      <c r="B39" s="90"/>
      <c r="C39" s="90"/>
      <c r="D39" s="90"/>
      <c r="E39" s="90"/>
      <c r="F39" s="90"/>
      <c r="G39" s="90"/>
      <c r="H39" s="90"/>
      <c r="I39" s="90"/>
    </row>
    <row r="40" spans="1:9">
      <c r="A40" s="73"/>
      <c r="B40" s="70"/>
      <c r="C40" s="70"/>
      <c r="D40" s="70"/>
      <c r="E40" s="70"/>
      <c r="F40" s="70"/>
      <c r="G40" s="70"/>
      <c r="H40" s="70"/>
      <c r="I40" s="71"/>
    </row>
    <row r="41" spans="1:9" ht="15.75" customHeight="1">
      <c r="C41" s="74"/>
      <c r="D41" s="109" t="s">
        <v>52</v>
      </c>
      <c r="E41" s="110"/>
      <c r="F41" s="110"/>
      <c r="G41" s="110"/>
      <c r="H41" s="74"/>
      <c r="I41" s="74"/>
    </row>
    <row r="42" spans="1:9" ht="12.75" customHeight="1">
      <c r="A42" s="67" t="s">
        <v>51</v>
      </c>
      <c r="B42" s="58"/>
      <c r="C42" s="70"/>
      <c r="D42" s="105" t="s">
        <v>64</v>
      </c>
      <c r="E42" s="106"/>
      <c r="F42" s="107"/>
      <c r="G42" s="81" t="e">
        <f>D9/D4</f>
        <v>#DIV/0!</v>
      </c>
      <c r="H42" s="70"/>
      <c r="I42" s="71"/>
    </row>
    <row r="43" spans="1:9" ht="12.75" customHeight="1">
      <c r="A43" s="59" t="s">
        <v>62</v>
      </c>
      <c r="B43" s="80"/>
      <c r="C43" s="70"/>
      <c r="D43" s="105" t="s">
        <v>53</v>
      </c>
      <c r="E43" s="106"/>
      <c r="F43" s="107"/>
      <c r="G43" s="81" t="e">
        <f>I15/D4</f>
        <v>#DIV/0!</v>
      </c>
      <c r="H43" s="70"/>
      <c r="I43" s="71"/>
    </row>
    <row r="44" spans="1:9" ht="12.75" customHeight="1">
      <c r="A44" s="59" t="s">
        <v>63</v>
      </c>
      <c r="B44" s="80"/>
      <c r="C44" s="70"/>
      <c r="D44" s="105" t="s">
        <v>54</v>
      </c>
      <c r="E44" s="106"/>
      <c r="F44" s="107"/>
      <c r="G44" s="81" t="e">
        <f>I18/D4</f>
        <v>#DIV/0!</v>
      </c>
      <c r="H44" s="70"/>
      <c r="I44" s="71"/>
    </row>
    <row r="45" spans="1:9" ht="12.75" customHeight="1">
      <c r="C45" s="74"/>
      <c r="D45" s="105" t="s">
        <v>55</v>
      </c>
      <c r="E45" s="106"/>
      <c r="F45" s="107"/>
      <c r="G45" s="81" t="e">
        <f>I34/D4</f>
        <v>#DIV/0!</v>
      </c>
      <c r="H45" s="74"/>
      <c r="I45" s="74"/>
    </row>
    <row r="46" spans="1:9" ht="12.75" customHeight="1">
      <c r="A46" t="s">
        <v>50</v>
      </c>
      <c r="C46" s="68"/>
      <c r="D46" s="105" t="s">
        <v>57</v>
      </c>
      <c r="E46" s="106"/>
      <c r="F46" s="107"/>
      <c r="G46" s="81" t="e">
        <f>I34/I18</f>
        <v>#DIV/0!</v>
      </c>
      <c r="H46" s="68"/>
      <c r="I46" s="69"/>
    </row>
    <row r="47" spans="1:9">
      <c r="C47" s="68"/>
      <c r="D47" s="68"/>
      <c r="F47" s="68"/>
      <c r="G47" s="68"/>
      <c r="H47" s="68"/>
      <c r="I47" s="69"/>
    </row>
    <row r="48" spans="1:9">
      <c r="C48" s="68"/>
      <c r="D48" s="68"/>
      <c r="E48" s="68"/>
      <c r="F48" s="68"/>
      <c r="G48" s="68"/>
      <c r="H48" s="68"/>
      <c r="I48" s="69"/>
    </row>
    <row r="49" spans="3:9">
      <c r="C49" s="68"/>
      <c r="D49" s="68"/>
      <c r="E49" s="68"/>
      <c r="F49" s="68"/>
      <c r="G49" s="68"/>
      <c r="H49" s="68"/>
      <c r="I49" s="69"/>
    </row>
    <row r="50" spans="3:9">
      <c r="C50" s="68"/>
      <c r="D50" s="68"/>
      <c r="E50" s="68"/>
      <c r="F50" s="68"/>
      <c r="G50" s="68"/>
      <c r="H50" s="68"/>
      <c r="I50" s="69"/>
    </row>
  </sheetData>
  <mergeCells count="7">
    <mergeCell ref="D46:F46"/>
    <mergeCell ref="A1:I1"/>
    <mergeCell ref="D41:G41"/>
    <mergeCell ref="D42:F42"/>
    <mergeCell ref="D43:F43"/>
    <mergeCell ref="D44:F44"/>
    <mergeCell ref="D45:F45"/>
  </mergeCells>
  <pageMargins left="0.7" right="0.7" top="0.75" bottom="0.75" header="0.3" footer="0.3"/>
  <pageSetup scale="7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workbookViewId="0">
      <selection activeCell="A30" sqref="A30"/>
    </sheetView>
  </sheetViews>
  <sheetFormatPr defaultRowHeight="12.75"/>
  <cols>
    <col min="1" max="1" width="43.85546875" customWidth="1"/>
    <col min="2" max="2" width="16.42578125" bestFit="1" customWidth="1"/>
    <col min="3" max="3" width="21" bestFit="1" customWidth="1"/>
    <col min="4" max="4" width="14.85546875" bestFit="1" customWidth="1"/>
    <col min="5" max="9" width="14.5703125" customWidth="1"/>
  </cols>
  <sheetData>
    <row r="1" spans="1:9" ht="23.25">
      <c r="A1" s="108" t="s">
        <v>70</v>
      </c>
      <c r="B1" s="108"/>
      <c r="C1" s="108"/>
      <c r="D1" s="108"/>
      <c r="E1" s="108"/>
      <c r="F1" s="108"/>
      <c r="G1" s="108"/>
      <c r="H1" s="108"/>
      <c r="I1" s="108"/>
    </row>
    <row r="2" spans="1:9" ht="18">
      <c r="A2" s="2"/>
      <c r="B2" s="2"/>
      <c r="C2" s="88" t="s">
        <v>71</v>
      </c>
      <c r="D2" s="89"/>
      <c r="E2" s="2"/>
      <c r="F2" s="2"/>
      <c r="G2" s="2"/>
      <c r="H2" s="2"/>
      <c r="I2" s="2"/>
    </row>
    <row r="3" spans="1:9" s="1" customFormat="1" ht="23.25">
      <c r="A3" s="83"/>
      <c r="B3" s="83"/>
      <c r="C3" s="88" t="s">
        <v>72</v>
      </c>
      <c r="D3" s="89"/>
      <c r="E3" s="84"/>
      <c r="F3" s="84"/>
      <c r="G3" s="84"/>
      <c r="H3" s="84"/>
      <c r="I3" s="83"/>
    </row>
    <row r="4" spans="1:9" s="1" customFormat="1" ht="23.25">
      <c r="A4" s="83"/>
      <c r="B4" s="83"/>
      <c r="C4" s="82" t="s">
        <v>45</v>
      </c>
      <c r="D4" s="85"/>
      <c r="E4" s="84"/>
      <c r="F4" s="84"/>
      <c r="G4" s="84"/>
      <c r="H4" s="84"/>
      <c r="I4" s="83"/>
    </row>
    <row r="5" spans="1:9">
      <c r="A5" s="4" t="s">
        <v>22</v>
      </c>
      <c r="B5" s="70"/>
      <c r="C5" s="70"/>
      <c r="D5" s="70"/>
      <c r="E5" s="70"/>
      <c r="F5" s="70"/>
      <c r="G5" s="70"/>
      <c r="H5" s="70"/>
      <c r="I5" s="2"/>
    </row>
    <row r="6" spans="1:9">
      <c r="A6" s="2"/>
      <c r="B6" s="70"/>
      <c r="C6" s="70"/>
      <c r="D6" s="70"/>
      <c r="E6" s="70"/>
      <c r="F6" s="70"/>
      <c r="G6" s="70"/>
      <c r="H6" s="70"/>
      <c r="I6" s="2"/>
    </row>
    <row r="7" spans="1:9">
      <c r="A7" s="66" t="s">
        <v>46</v>
      </c>
      <c r="B7" s="49" t="s">
        <v>65</v>
      </c>
      <c r="C7" s="49" t="s">
        <v>66</v>
      </c>
      <c r="D7" s="49" t="s">
        <v>67</v>
      </c>
      <c r="E7" s="86"/>
      <c r="F7" s="87"/>
      <c r="G7" s="86"/>
      <c r="H7" s="86"/>
      <c r="I7" s="86"/>
    </row>
    <row r="8" spans="1:9">
      <c r="A8" s="50" t="s">
        <v>48</v>
      </c>
      <c r="B8" s="51"/>
      <c r="C8" s="51"/>
      <c r="D8" s="51">
        <f>B8-C8</f>
        <v>0</v>
      </c>
      <c r="E8" s="68"/>
      <c r="F8" s="69"/>
      <c r="G8" s="68"/>
      <c r="H8" s="68"/>
      <c r="I8" s="63"/>
    </row>
    <row r="9" spans="1:9">
      <c r="A9" s="50" t="s">
        <v>47</v>
      </c>
      <c r="B9" s="51"/>
      <c r="C9" s="51"/>
      <c r="D9" s="51">
        <f>B9-C9</f>
        <v>0</v>
      </c>
      <c r="E9" s="68"/>
      <c r="F9" s="68"/>
      <c r="G9" s="68"/>
      <c r="H9" s="68"/>
      <c r="I9" s="63"/>
    </row>
    <row r="10" spans="1:9">
      <c r="A10" s="2"/>
      <c r="B10" s="70"/>
      <c r="C10" s="70"/>
      <c r="D10" s="70"/>
      <c r="E10" s="70"/>
      <c r="F10" s="70"/>
      <c r="G10" s="70"/>
      <c r="H10" s="70"/>
      <c r="I10" s="2"/>
    </row>
    <row r="11" spans="1:9">
      <c r="A11" s="38" t="s">
        <v>68</v>
      </c>
      <c r="B11" s="39" t="s">
        <v>76</v>
      </c>
      <c r="C11" s="39" t="s">
        <v>49</v>
      </c>
      <c r="D11" s="39" t="s">
        <v>4</v>
      </c>
      <c r="E11" s="39" t="s">
        <v>2</v>
      </c>
      <c r="F11" s="39" t="s">
        <v>3</v>
      </c>
      <c r="G11" s="39" t="s">
        <v>1</v>
      </c>
      <c r="H11" s="39" t="s">
        <v>25</v>
      </c>
      <c r="I11" s="39" t="s">
        <v>17</v>
      </c>
    </row>
    <row r="12" spans="1:9">
      <c r="A12" s="41" t="s">
        <v>12</v>
      </c>
      <c r="B12" s="42"/>
      <c r="C12" s="42"/>
      <c r="D12" s="42"/>
      <c r="E12" s="42"/>
      <c r="F12" s="42"/>
      <c r="G12" s="42"/>
      <c r="H12" s="42"/>
      <c r="I12" s="42">
        <f>SUM(B12:H12)</f>
        <v>0</v>
      </c>
    </row>
    <row r="13" spans="1:9">
      <c r="A13" s="41" t="s">
        <v>15</v>
      </c>
      <c r="B13" s="42"/>
      <c r="C13" s="42"/>
      <c r="D13" s="42"/>
      <c r="E13" s="42"/>
      <c r="F13" s="42"/>
      <c r="G13" s="42"/>
      <c r="H13" s="42"/>
      <c r="I13" s="42">
        <f t="shared" ref="I13:I14" si="0">SUM(B13:H13)</f>
        <v>0</v>
      </c>
    </row>
    <row r="14" spans="1:9">
      <c r="A14" s="41" t="s">
        <v>16</v>
      </c>
      <c r="B14" s="42"/>
      <c r="C14" s="42"/>
      <c r="D14" s="42"/>
      <c r="E14" s="42"/>
      <c r="F14" s="42"/>
      <c r="G14" s="42"/>
      <c r="H14" s="42"/>
      <c r="I14" s="42">
        <f t="shared" si="0"/>
        <v>0</v>
      </c>
    </row>
    <row r="15" spans="1:9">
      <c r="A15" s="40" t="s">
        <v>56</v>
      </c>
      <c r="B15" s="48">
        <f t="shared" ref="B15:H15" si="1">SUM(B12:B14)</f>
        <v>0</v>
      </c>
      <c r="C15" s="48">
        <f t="shared" si="1"/>
        <v>0</v>
      </c>
      <c r="D15" s="48">
        <f>SUM(D12:D14)</f>
        <v>0</v>
      </c>
      <c r="E15" s="48">
        <f t="shared" si="1"/>
        <v>0</v>
      </c>
      <c r="F15" s="48">
        <f t="shared" si="1"/>
        <v>0</v>
      </c>
      <c r="G15" s="48">
        <f t="shared" si="1"/>
        <v>0</v>
      </c>
      <c r="H15" s="48">
        <f t="shared" si="1"/>
        <v>0</v>
      </c>
      <c r="I15" s="48">
        <f>SUM(B15:H15)</f>
        <v>0</v>
      </c>
    </row>
    <row r="16" spans="1:9" s="43" customFormat="1">
      <c r="A16" s="63"/>
      <c r="B16" s="68"/>
      <c r="C16" s="68"/>
      <c r="D16" s="68"/>
      <c r="E16" s="68"/>
      <c r="F16" s="68"/>
      <c r="G16" s="68"/>
      <c r="H16" s="68"/>
      <c r="I16" s="69"/>
    </row>
    <row r="17" spans="1:9" s="43" customFormat="1">
      <c r="A17" s="44" t="s">
        <v>69</v>
      </c>
      <c r="B17" s="45" t="s">
        <v>76</v>
      </c>
      <c r="C17" s="45" t="s">
        <v>49</v>
      </c>
      <c r="D17" s="45" t="s">
        <v>4</v>
      </c>
      <c r="E17" s="45" t="s">
        <v>2</v>
      </c>
      <c r="F17" s="45" t="s">
        <v>3</v>
      </c>
      <c r="G17" s="45" t="s">
        <v>1</v>
      </c>
      <c r="H17" s="45" t="s">
        <v>25</v>
      </c>
      <c r="I17" s="45" t="s">
        <v>17</v>
      </c>
    </row>
    <row r="18" spans="1:9" s="43" customFormat="1">
      <c r="A18" s="75" t="s">
        <v>21</v>
      </c>
      <c r="B18" s="46"/>
      <c r="C18" s="46"/>
      <c r="D18" s="46"/>
      <c r="E18" s="46"/>
      <c r="F18" s="46"/>
      <c r="G18" s="46"/>
      <c r="H18" s="46"/>
      <c r="I18" s="47">
        <f>SUM(B18:H18)</f>
        <v>0</v>
      </c>
    </row>
    <row r="19" spans="1:9">
      <c r="A19" s="2"/>
      <c r="B19" s="70"/>
      <c r="C19" s="70"/>
      <c r="D19" s="70"/>
      <c r="E19" s="70"/>
      <c r="F19" s="70"/>
      <c r="G19" s="70"/>
      <c r="H19" s="70"/>
      <c r="I19" s="71"/>
    </row>
    <row r="20" spans="1:9">
      <c r="A20" s="52" t="s">
        <v>58</v>
      </c>
      <c r="B20" s="53" t="s">
        <v>76</v>
      </c>
      <c r="C20" s="53" t="s">
        <v>49</v>
      </c>
      <c r="D20" s="53" t="s">
        <v>4</v>
      </c>
      <c r="E20" s="53" t="s">
        <v>2</v>
      </c>
      <c r="F20" s="53" t="s">
        <v>3</v>
      </c>
      <c r="G20" s="53" t="s">
        <v>1</v>
      </c>
      <c r="H20" s="53" t="s">
        <v>25</v>
      </c>
      <c r="I20" s="53" t="s">
        <v>17</v>
      </c>
    </row>
    <row r="21" spans="1:9">
      <c r="A21" s="54" t="s">
        <v>6</v>
      </c>
      <c r="B21" s="55"/>
      <c r="C21" s="55"/>
      <c r="D21" s="55"/>
      <c r="E21" s="55"/>
      <c r="F21" s="55"/>
      <c r="G21" s="55"/>
      <c r="H21" s="55"/>
      <c r="I21" s="57">
        <f>SUM(B21:H21)</f>
        <v>0</v>
      </c>
    </row>
    <row r="22" spans="1:9">
      <c r="A22" s="54" t="s">
        <v>19</v>
      </c>
      <c r="B22" s="55"/>
      <c r="C22" s="55"/>
      <c r="D22" s="55"/>
      <c r="E22" s="55"/>
      <c r="F22" s="55"/>
      <c r="G22" s="55"/>
      <c r="H22" s="55"/>
      <c r="I22" s="57">
        <f t="shared" ref="I22:I33" si="2">SUM(B22:H22)</f>
        <v>0</v>
      </c>
    </row>
    <row r="23" spans="1:9">
      <c r="A23" s="54" t="s">
        <v>8</v>
      </c>
      <c r="B23" s="55"/>
      <c r="C23" s="55"/>
      <c r="D23" s="55"/>
      <c r="E23" s="55"/>
      <c r="F23" s="55"/>
      <c r="G23" s="55"/>
      <c r="H23" s="55"/>
      <c r="I23" s="57">
        <f t="shared" si="2"/>
        <v>0</v>
      </c>
    </row>
    <row r="24" spans="1:9">
      <c r="A24" s="54" t="s">
        <v>7</v>
      </c>
      <c r="B24" s="55"/>
      <c r="C24" s="55"/>
      <c r="D24" s="55"/>
      <c r="E24" s="55"/>
      <c r="F24" s="55"/>
      <c r="G24" s="55"/>
      <c r="H24" s="55"/>
      <c r="I24" s="57">
        <f t="shared" si="2"/>
        <v>0</v>
      </c>
    </row>
    <row r="25" spans="1:9">
      <c r="A25" s="54" t="s">
        <v>0</v>
      </c>
      <c r="B25" s="55"/>
      <c r="C25" s="55"/>
      <c r="D25" s="55"/>
      <c r="E25" s="55"/>
      <c r="F25" s="55"/>
      <c r="G25" s="55"/>
      <c r="H25" s="55"/>
      <c r="I25" s="57">
        <f t="shared" si="2"/>
        <v>0</v>
      </c>
    </row>
    <row r="26" spans="1:9">
      <c r="A26" s="56" t="s">
        <v>23</v>
      </c>
      <c r="B26" s="55"/>
      <c r="C26" s="55"/>
      <c r="D26" s="55"/>
      <c r="E26" s="55"/>
      <c r="F26" s="55"/>
      <c r="G26" s="55"/>
      <c r="H26" s="55"/>
      <c r="I26" s="57">
        <f t="shared" si="2"/>
        <v>0</v>
      </c>
    </row>
    <row r="27" spans="1:9">
      <c r="A27" s="54" t="s">
        <v>13</v>
      </c>
      <c r="B27" s="55"/>
      <c r="C27" s="55"/>
      <c r="D27" s="55"/>
      <c r="E27" s="55"/>
      <c r="F27" s="55"/>
      <c r="G27" s="55"/>
      <c r="H27" s="55"/>
      <c r="I27" s="57">
        <f t="shared" si="2"/>
        <v>0</v>
      </c>
    </row>
    <row r="28" spans="1:9">
      <c r="A28" s="54" t="s">
        <v>14</v>
      </c>
      <c r="B28" s="55"/>
      <c r="C28" s="55"/>
      <c r="D28" s="55"/>
      <c r="E28" s="55"/>
      <c r="F28" s="55"/>
      <c r="G28" s="55"/>
      <c r="H28" s="55"/>
      <c r="I28" s="57">
        <f t="shared" si="2"/>
        <v>0</v>
      </c>
    </row>
    <row r="29" spans="1:9">
      <c r="A29" s="54" t="s">
        <v>18</v>
      </c>
      <c r="B29" s="55"/>
      <c r="C29" s="55"/>
      <c r="D29" s="55"/>
      <c r="E29" s="55"/>
      <c r="F29" s="55"/>
      <c r="G29" s="55"/>
      <c r="H29" s="55"/>
      <c r="I29" s="57">
        <f t="shared" si="2"/>
        <v>0</v>
      </c>
    </row>
    <row r="30" spans="1:9">
      <c r="A30" s="54" t="s">
        <v>9</v>
      </c>
      <c r="B30" s="55"/>
      <c r="C30" s="55"/>
      <c r="D30" s="55"/>
      <c r="E30" s="55"/>
      <c r="F30" s="55"/>
      <c r="G30" s="55"/>
      <c r="H30" s="55"/>
      <c r="I30" s="57">
        <f t="shared" si="2"/>
        <v>0</v>
      </c>
    </row>
    <row r="31" spans="1:9">
      <c r="A31" s="54" t="s">
        <v>24</v>
      </c>
      <c r="B31" s="55"/>
      <c r="C31" s="55"/>
      <c r="D31" s="55"/>
      <c r="E31" s="55"/>
      <c r="F31" s="55"/>
      <c r="G31" s="55"/>
      <c r="H31" s="55"/>
      <c r="I31" s="57">
        <f t="shared" si="2"/>
        <v>0</v>
      </c>
    </row>
    <row r="32" spans="1:9">
      <c r="A32" s="54" t="s">
        <v>10</v>
      </c>
      <c r="B32" s="55"/>
      <c r="C32" s="55"/>
      <c r="D32" s="55"/>
      <c r="E32" s="55"/>
      <c r="F32" s="55"/>
      <c r="G32" s="55"/>
      <c r="H32" s="55"/>
      <c r="I32" s="57">
        <f t="shared" si="2"/>
        <v>0</v>
      </c>
    </row>
    <row r="33" spans="1:9">
      <c r="A33" s="54" t="s">
        <v>11</v>
      </c>
      <c r="B33" s="55"/>
      <c r="C33" s="55"/>
      <c r="D33" s="55"/>
      <c r="E33" s="55"/>
      <c r="F33" s="55"/>
      <c r="G33" s="55"/>
      <c r="H33" s="55"/>
      <c r="I33" s="57">
        <f t="shared" si="2"/>
        <v>0</v>
      </c>
    </row>
    <row r="34" spans="1:9">
      <c r="A34" s="76" t="s">
        <v>59</v>
      </c>
      <c r="B34" s="77">
        <f t="shared" ref="B34:H34" si="3">SUM(B21:B33)</f>
        <v>0</v>
      </c>
      <c r="C34" s="77">
        <f>SUM(C21:C33)</f>
        <v>0</v>
      </c>
      <c r="D34" s="77">
        <f t="shared" si="3"/>
        <v>0</v>
      </c>
      <c r="E34" s="77">
        <f t="shared" si="3"/>
        <v>0</v>
      </c>
      <c r="F34" s="77">
        <f t="shared" si="3"/>
        <v>0</v>
      </c>
      <c r="G34" s="77">
        <f t="shared" si="3"/>
        <v>0</v>
      </c>
      <c r="H34" s="77">
        <f t="shared" si="3"/>
        <v>0</v>
      </c>
      <c r="I34" s="77">
        <f>SUM(B34:H34)</f>
        <v>0</v>
      </c>
    </row>
    <row r="35" spans="1:9">
      <c r="A35" s="76" t="s">
        <v>60</v>
      </c>
      <c r="B35" s="77">
        <f>B34+B18</f>
        <v>0</v>
      </c>
      <c r="C35" s="77">
        <f t="shared" ref="C35:I35" si="4">C34+C18</f>
        <v>0</v>
      </c>
      <c r="D35" s="77">
        <f t="shared" si="4"/>
        <v>0</v>
      </c>
      <c r="E35" s="77">
        <f t="shared" si="4"/>
        <v>0</v>
      </c>
      <c r="F35" s="77">
        <f t="shared" si="4"/>
        <v>0</v>
      </c>
      <c r="G35" s="77">
        <f t="shared" si="4"/>
        <v>0</v>
      </c>
      <c r="H35" s="77">
        <f t="shared" si="4"/>
        <v>0</v>
      </c>
      <c r="I35" s="77">
        <f t="shared" si="4"/>
        <v>0</v>
      </c>
    </row>
    <row r="36" spans="1:9" s="43" customFormat="1" ht="13.5" thickBot="1">
      <c r="A36" s="72"/>
      <c r="B36" s="68"/>
      <c r="C36" s="68"/>
      <c r="D36" s="68"/>
      <c r="E36" s="68"/>
      <c r="F36" s="68"/>
      <c r="G36" s="68"/>
      <c r="H36" s="68"/>
      <c r="I36" s="69"/>
    </row>
    <row r="37" spans="1:9" s="43" customFormat="1">
      <c r="A37" s="62"/>
      <c r="B37" s="64" t="s">
        <v>5</v>
      </c>
      <c r="C37" s="64" t="s">
        <v>49</v>
      </c>
      <c r="D37" s="64" t="s">
        <v>4</v>
      </c>
      <c r="E37" s="64" t="s">
        <v>2</v>
      </c>
      <c r="F37" s="64" t="s">
        <v>3</v>
      </c>
      <c r="G37" s="64" t="s">
        <v>1</v>
      </c>
      <c r="H37" s="64" t="s">
        <v>25</v>
      </c>
      <c r="I37" s="65" t="s">
        <v>17</v>
      </c>
    </row>
    <row r="38" spans="1:9" s="43" customFormat="1" ht="13.5" thickBot="1">
      <c r="A38" s="61" t="s">
        <v>61</v>
      </c>
      <c r="B38" s="78">
        <f t="shared" ref="B38:I38" si="5">B15-B35</f>
        <v>0</v>
      </c>
      <c r="C38" s="78">
        <f t="shared" si="5"/>
        <v>0</v>
      </c>
      <c r="D38" s="78">
        <f t="shared" si="5"/>
        <v>0</v>
      </c>
      <c r="E38" s="78">
        <f t="shared" si="5"/>
        <v>0</v>
      </c>
      <c r="F38" s="78">
        <f t="shared" si="5"/>
        <v>0</v>
      </c>
      <c r="G38" s="78">
        <f t="shared" si="5"/>
        <v>0</v>
      </c>
      <c r="H38" s="78">
        <f t="shared" si="5"/>
        <v>0</v>
      </c>
      <c r="I38" s="79">
        <f t="shared" si="5"/>
        <v>0</v>
      </c>
    </row>
    <row r="39" spans="1:9" s="43" customFormat="1">
      <c r="A39" s="60"/>
      <c r="B39" s="90"/>
      <c r="C39" s="90"/>
      <c r="D39" s="90"/>
      <c r="E39" s="90"/>
      <c r="F39" s="90"/>
      <c r="G39" s="90"/>
      <c r="H39" s="90"/>
      <c r="I39" s="90"/>
    </row>
    <row r="40" spans="1:9">
      <c r="A40" s="73"/>
      <c r="B40" s="70"/>
      <c r="C40" s="70"/>
      <c r="D40" s="70"/>
      <c r="E40" s="70"/>
      <c r="F40" s="70"/>
      <c r="G40" s="70"/>
      <c r="H40" s="70"/>
      <c r="I40" s="71"/>
    </row>
    <row r="41" spans="1:9" ht="15.75" customHeight="1">
      <c r="C41" s="74"/>
      <c r="D41" s="109" t="s">
        <v>52</v>
      </c>
      <c r="E41" s="110"/>
      <c r="F41" s="110"/>
      <c r="G41" s="110"/>
      <c r="H41" s="74"/>
      <c r="I41" s="74"/>
    </row>
    <row r="42" spans="1:9" ht="12.75" customHeight="1">
      <c r="A42" s="67" t="s">
        <v>51</v>
      </c>
      <c r="B42" s="58"/>
      <c r="C42" s="70"/>
      <c r="D42" s="105" t="s">
        <v>64</v>
      </c>
      <c r="E42" s="106"/>
      <c r="F42" s="107"/>
      <c r="G42" s="81" t="e">
        <f>D9/D4</f>
        <v>#DIV/0!</v>
      </c>
      <c r="H42" s="70"/>
      <c r="I42" s="71"/>
    </row>
    <row r="43" spans="1:9" ht="12.75" customHeight="1">
      <c r="A43" s="59" t="s">
        <v>62</v>
      </c>
      <c r="B43" s="80"/>
      <c r="C43" s="70"/>
      <c r="D43" s="105" t="s">
        <v>53</v>
      </c>
      <c r="E43" s="106"/>
      <c r="F43" s="107"/>
      <c r="G43" s="81" t="e">
        <f>I15/D4</f>
        <v>#DIV/0!</v>
      </c>
      <c r="H43" s="70"/>
      <c r="I43" s="71"/>
    </row>
    <row r="44" spans="1:9" ht="12.75" customHeight="1">
      <c r="A44" s="59" t="s">
        <v>63</v>
      </c>
      <c r="B44" s="80"/>
      <c r="C44" s="70"/>
      <c r="D44" s="105" t="s">
        <v>54</v>
      </c>
      <c r="E44" s="106"/>
      <c r="F44" s="107"/>
      <c r="G44" s="81" t="e">
        <f>I18/D4</f>
        <v>#DIV/0!</v>
      </c>
      <c r="H44" s="70"/>
      <c r="I44" s="71"/>
    </row>
    <row r="45" spans="1:9" ht="12.75" customHeight="1">
      <c r="C45" s="74"/>
      <c r="D45" s="105" t="s">
        <v>55</v>
      </c>
      <c r="E45" s="106"/>
      <c r="F45" s="107"/>
      <c r="G45" s="81" t="e">
        <f>I34/D4</f>
        <v>#DIV/0!</v>
      </c>
      <c r="H45" s="74"/>
      <c r="I45" s="74"/>
    </row>
    <row r="46" spans="1:9" ht="12.75" customHeight="1">
      <c r="A46" t="s">
        <v>50</v>
      </c>
      <c r="C46" s="68"/>
      <c r="D46" s="105" t="s">
        <v>57</v>
      </c>
      <c r="E46" s="106"/>
      <c r="F46" s="107"/>
      <c r="G46" s="81" t="e">
        <f>I34/I18</f>
        <v>#DIV/0!</v>
      </c>
      <c r="H46" s="68"/>
      <c r="I46" s="69"/>
    </row>
    <row r="47" spans="1:9">
      <c r="C47" s="68"/>
      <c r="D47" s="68"/>
      <c r="F47" s="68"/>
      <c r="G47" s="68"/>
      <c r="H47" s="68"/>
      <c r="I47" s="69"/>
    </row>
    <row r="48" spans="1:9">
      <c r="C48" s="68"/>
      <c r="D48" s="68"/>
      <c r="E48" s="68"/>
      <c r="F48" s="68"/>
      <c r="G48" s="68"/>
      <c r="H48" s="68"/>
      <c r="I48" s="69"/>
    </row>
    <row r="49" spans="3:9">
      <c r="C49" s="68"/>
      <c r="D49" s="68"/>
      <c r="E49" s="68"/>
      <c r="F49" s="68"/>
      <c r="G49" s="68"/>
      <c r="H49" s="68"/>
      <c r="I49" s="69"/>
    </row>
    <row r="50" spans="3:9">
      <c r="C50" s="68"/>
      <c r="D50" s="68"/>
      <c r="E50" s="68"/>
      <c r="F50" s="68"/>
      <c r="G50" s="68"/>
      <c r="H50" s="68"/>
      <c r="I50" s="69"/>
    </row>
  </sheetData>
  <mergeCells count="7">
    <mergeCell ref="D46:F46"/>
    <mergeCell ref="A1:I1"/>
    <mergeCell ref="D41:G41"/>
    <mergeCell ref="D42:F42"/>
    <mergeCell ref="D43:F43"/>
    <mergeCell ref="D44:F44"/>
    <mergeCell ref="D45:F45"/>
  </mergeCells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topLeftCell="A4" workbookViewId="0">
      <selection activeCell="B13" sqref="B13"/>
    </sheetView>
  </sheetViews>
  <sheetFormatPr defaultRowHeight="12.75"/>
  <cols>
    <col min="1" max="1" width="43.85546875" customWidth="1"/>
    <col min="2" max="2" width="16.42578125" bestFit="1" customWidth="1"/>
    <col min="3" max="3" width="21" bestFit="1" customWidth="1"/>
    <col min="4" max="4" width="14.85546875" bestFit="1" customWidth="1"/>
    <col min="5" max="9" width="14.5703125" customWidth="1"/>
  </cols>
  <sheetData>
    <row r="1" spans="1:9" ht="23.25">
      <c r="A1" s="108" t="s">
        <v>70</v>
      </c>
      <c r="B1" s="108"/>
      <c r="C1" s="108"/>
      <c r="D1" s="108"/>
      <c r="E1" s="108"/>
      <c r="F1" s="108"/>
      <c r="G1" s="108"/>
      <c r="H1" s="108"/>
      <c r="I1" s="108"/>
    </row>
    <row r="2" spans="1:9" ht="18">
      <c r="A2" s="2"/>
      <c r="B2" s="2"/>
      <c r="C2" s="88" t="s">
        <v>71</v>
      </c>
      <c r="D2" s="89" t="s">
        <v>77</v>
      </c>
      <c r="E2" s="2"/>
      <c r="F2" s="2"/>
      <c r="G2" s="2"/>
      <c r="H2" s="2"/>
      <c r="I2" s="2"/>
    </row>
    <row r="3" spans="1:9" s="1" customFormat="1" ht="23.25">
      <c r="A3" s="83"/>
      <c r="B3" s="83"/>
      <c r="C3" s="88" t="s">
        <v>72</v>
      </c>
      <c r="D3" s="89" t="s">
        <v>79</v>
      </c>
      <c r="E3" s="84"/>
      <c r="F3" s="84"/>
      <c r="G3" s="84"/>
      <c r="H3" s="84"/>
      <c r="I3" s="83"/>
    </row>
    <row r="4" spans="1:9" s="1" customFormat="1" ht="23.25">
      <c r="A4" s="83"/>
      <c r="B4" s="83"/>
      <c r="C4" s="82" t="s">
        <v>45</v>
      </c>
      <c r="D4" s="85">
        <v>116657</v>
      </c>
      <c r="E4" s="84"/>
      <c r="F4" s="84"/>
      <c r="G4" s="84"/>
      <c r="H4" s="84"/>
      <c r="I4" s="83"/>
    </row>
    <row r="5" spans="1:9">
      <c r="A5" s="4" t="s">
        <v>22</v>
      </c>
      <c r="B5" s="70"/>
      <c r="C5" s="70"/>
      <c r="D5" s="70"/>
      <c r="E5" s="70"/>
      <c r="F5" s="70"/>
      <c r="G5" s="70"/>
      <c r="H5" s="70"/>
      <c r="I5" s="2"/>
    </row>
    <row r="6" spans="1:9">
      <c r="A6" s="2"/>
      <c r="B6" s="70"/>
      <c r="C6" s="70"/>
      <c r="D6" s="70"/>
      <c r="E6" s="70"/>
      <c r="F6" s="70"/>
      <c r="G6" s="70"/>
      <c r="H6" s="70"/>
      <c r="I6" s="2"/>
    </row>
    <row r="7" spans="1:9">
      <c r="A7" s="66" t="s">
        <v>46</v>
      </c>
      <c r="B7" s="49" t="s">
        <v>65</v>
      </c>
      <c r="C7" s="49" t="s">
        <v>66</v>
      </c>
      <c r="D7" s="49" t="s">
        <v>67</v>
      </c>
      <c r="E7" s="86"/>
      <c r="F7" s="87"/>
      <c r="G7" s="86"/>
      <c r="H7" s="86"/>
      <c r="I7" s="86"/>
    </row>
    <row r="8" spans="1:9">
      <c r="A8" s="50" t="s">
        <v>48</v>
      </c>
      <c r="B8" s="51">
        <v>1966658.52</v>
      </c>
      <c r="C8" s="51">
        <v>187647.5</v>
      </c>
      <c r="D8" s="51">
        <f>B8-C8</f>
        <v>1779011.02</v>
      </c>
      <c r="E8" s="68"/>
      <c r="F8" s="69"/>
      <c r="G8" s="68"/>
      <c r="H8" s="68"/>
      <c r="I8" s="63"/>
    </row>
    <row r="9" spans="1:9">
      <c r="A9" s="50" t="s">
        <v>47</v>
      </c>
      <c r="B9" s="51">
        <v>6579704.2300000004</v>
      </c>
      <c r="C9" s="51">
        <v>794772.53</v>
      </c>
      <c r="D9" s="51">
        <f>B9-C9</f>
        <v>5784931.7000000002</v>
      </c>
      <c r="E9" s="68"/>
      <c r="F9" s="68"/>
      <c r="G9" s="68"/>
      <c r="H9" s="68"/>
      <c r="I9" s="63"/>
    </row>
    <row r="10" spans="1:9">
      <c r="A10" s="2"/>
      <c r="B10" s="70"/>
      <c r="C10" s="70"/>
      <c r="D10" s="70"/>
      <c r="E10" s="70"/>
      <c r="F10" s="70"/>
      <c r="G10" s="70"/>
      <c r="H10" s="70"/>
      <c r="I10" s="2"/>
    </row>
    <row r="11" spans="1:9">
      <c r="A11" s="38" t="s">
        <v>68</v>
      </c>
      <c r="B11" s="39" t="s">
        <v>76</v>
      </c>
      <c r="C11" s="39" t="s">
        <v>49</v>
      </c>
      <c r="D11" s="39" t="s">
        <v>4</v>
      </c>
      <c r="E11" s="39" t="s">
        <v>2</v>
      </c>
      <c r="F11" s="39" t="s">
        <v>3</v>
      </c>
      <c r="G11" s="39" t="s">
        <v>1</v>
      </c>
      <c r="H11" s="39" t="s">
        <v>25</v>
      </c>
      <c r="I11" s="39" t="s">
        <v>17</v>
      </c>
    </row>
    <row r="12" spans="1:9">
      <c r="A12" s="41" t="s">
        <v>12</v>
      </c>
      <c r="B12" s="42"/>
      <c r="C12" s="42"/>
      <c r="D12" s="42"/>
      <c r="E12" s="42"/>
      <c r="F12" s="42"/>
      <c r="G12" s="42"/>
      <c r="H12" s="42"/>
      <c r="I12" s="42">
        <f>SUM(B12:H12)</f>
        <v>0</v>
      </c>
    </row>
    <row r="13" spans="1:9">
      <c r="A13" s="41" t="s">
        <v>15</v>
      </c>
      <c r="B13" s="42">
        <v>1146237.75</v>
      </c>
      <c r="C13" s="42">
        <v>925749.6</v>
      </c>
      <c r="D13" s="42">
        <v>19780173.579999998</v>
      </c>
      <c r="E13" s="42"/>
      <c r="F13" s="42"/>
      <c r="G13" s="42"/>
      <c r="H13" s="42">
        <f>44867.19+3595+463169+2857754.75+4437106.48+2000000</f>
        <v>9806492.4199999999</v>
      </c>
      <c r="I13" s="42">
        <f t="shared" ref="I13:I14" si="0">SUM(B13:H13)</f>
        <v>31658653.350000001</v>
      </c>
    </row>
    <row r="14" spans="1:9">
      <c r="A14" s="41" t="s">
        <v>16</v>
      </c>
      <c r="B14" s="42"/>
      <c r="C14" s="42"/>
      <c r="D14" s="42"/>
      <c r="E14" s="42"/>
      <c r="F14" s="42"/>
      <c r="G14" s="42"/>
      <c r="H14" s="42"/>
      <c r="I14" s="42">
        <f t="shared" si="0"/>
        <v>0</v>
      </c>
    </row>
    <row r="15" spans="1:9">
      <c r="A15" s="40" t="s">
        <v>56</v>
      </c>
      <c r="B15" s="48">
        <f t="shared" ref="B15:H15" si="1">SUM(B12:B14)</f>
        <v>1146237.75</v>
      </c>
      <c r="C15" s="48">
        <f t="shared" si="1"/>
        <v>925749.6</v>
      </c>
      <c r="D15" s="48">
        <f>SUM(D12:D14)</f>
        <v>19780173.579999998</v>
      </c>
      <c r="E15" s="48">
        <f t="shared" si="1"/>
        <v>0</v>
      </c>
      <c r="F15" s="48">
        <f t="shared" si="1"/>
        <v>0</v>
      </c>
      <c r="G15" s="48">
        <f t="shared" si="1"/>
        <v>0</v>
      </c>
      <c r="H15" s="48">
        <f t="shared" si="1"/>
        <v>9806492.4199999999</v>
      </c>
      <c r="I15" s="48">
        <f>SUM(B15:H15)</f>
        <v>31658653.350000001</v>
      </c>
    </row>
    <row r="16" spans="1:9" s="43" customFormat="1">
      <c r="A16" s="63"/>
      <c r="B16" s="68"/>
      <c r="C16" s="68"/>
      <c r="D16" s="68"/>
      <c r="E16" s="68"/>
      <c r="F16" s="68"/>
      <c r="G16" s="68"/>
      <c r="H16" s="68"/>
      <c r="I16" s="69"/>
    </row>
    <row r="17" spans="1:9" s="43" customFormat="1">
      <c r="A17" s="44" t="s">
        <v>69</v>
      </c>
      <c r="B17" s="45" t="s">
        <v>76</v>
      </c>
      <c r="C17" s="45" t="s">
        <v>49</v>
      </c>
      <c r="D17" s="45" t="s">
        <v>4</v>
      </c>
      <c r="E17" s="45" t="s">
        <v>2</v>
      </c>
      <c r="F17" s="45" t="s">
        <v>3</v>
      </c>
      <c r="G17" s="45" t="s">
        <v>1</v>
      </c>
      <c r="H17" s="45" t="s">
        <v>25</v>
      </c>
      <c r="I17" s="45" t="s">
        <v>17</v>
      </c>
    </row>
    <row r="18" spans="1:9" s="43" customFormat="1">
      <c r="A18" s="75" t="s">
        <v>21</v>
      </c>
      <c r="B18" s="46"/>
      <c r="C18" s="46">
        <v>302446.62</v>
      </c>
      <c r="D18" s="46">
        <f>11505304.65+794020.76</f>
        <v>12299325.41</v>
      </c>
      <c r="E18" s="46"/>
      <c r="F18" s="46"/>
      <c r="G18" s="46"/>
      <c r="H18" s="46"/>
      <c r="I18" s="47">
        <f>SUM(B18:H18)</f>
        <v>12601772.029999999</v>
      </c>
    </row>
    <row r="19" spans="1:9">
      <c r="A19" s="2"/>
      <c r="B19" s="70"/>
      <c r="C19" s="70"/>
      <c r="D19" s="70"/>
      <c r="E19" s="70"/>
      <c r="F19" s="70"/>
      <c r="G19" s="70"/>
      <c r="H19" s="70"/>
      <c r="I19" s="71"/>
    </row>
    <row r="20" spans="1:9">
      <c r="A20" s="52" t="s">
        <v>58</v>
      </c>
      <c r="B20" s="53" t="s">
        <v>76</v>
      </c>
      <c r="C20" s="53" t="s">
        <v>49</v>
      </c>
      <c r="D20" s="53" t="s">
        <v>4</v>
      </c>
      <c r="E20" s="53" t="s">
        <v>2</v>
      </c>
      <c r="F20" s="53" t="s">
        <v>3</v>
      </c>
      <c r="G20" s="53" t="s">
        <v>1</v>
      </c>
      <c r="H20" s="53" t="s">
        <v>25</v>
      </c>
      <c r="I20" s="53" t="s">
        <v>17</v>
      </c>
    </row>
    <row r="21" spans="1:9">
      <c r="A21" s="54" t="s">
        <v>6</v>
      </c>
      <c r="B21" s="55">
        <f>630095.67</f>
        <v>630095.67000000004</v>
      </c>
      <c r="C21" s="55">
        <v>230848.07</v>
      </c>
      <c r="D21" s="55"/>
      <c r="E21" s="55"/>
      <c r="F21" s="55"/>
      <c r="G21" s="55"/>
      <c r="H21" s="55">
        <v>8585.58</v>
      </c>
      <c r="I21" s="57">
        <f>SUM(B21:H21)</f>
        <v>869529.32</v>
      </c>
    </row>
    <row r="22" spans="1:9">
      <c r="A22" s="54" t="s">
        <v>19</v>
      </c>
      <c r="B22" s="55"/>
      <c r="C22" s="55"/>
      <c r="D22" s="55"/>
      <c r="E22" s="55"/>
      <c r="F22" s="55"/>
      <c r="G22" s="55"/>
      <c r="H22" s="55"/>
      <c r="I22" s="57">
        <f t="shared" ref="I22:I33" si="2">SUM(B22:H22)</f>
        <v>0</v>
      </c>
    </row>
    <row r="23" spans="1:9">
      <c r="A23" s="54" t="s">
        <v>8</v>
      </c>
      <c r="B23" s="55">
        <v>33503.94</v>
      </c>
      <c r="C23" s="55">
        <v>3655.23</v>
      </c>
      <c r="D23" s="55">
        <v>208997.85</v>
      </c>
      <c r="E23" s="55"/>
      <c r="F23" s="55"/>
      <c r="G23" s="55"/>
      <c r="H23" s="55"/>
      <c r="I23" s="57">
        <f t="shared" si="2"/>
        <v>246157.02000000002</v>
      </c>
    </row>
    <row r="24" spans="1:9">
      <c r="A24" s="54" t="s">
        <v>7</v>
      </c>
      <c r="B24" s="55"/>
      <c r="C24" s="55"/>
      <c r="D24" s="55"/>
      <c r="E24" s="55"/>
      <c r="F24" s="55"/>
      <c r="G24" s="55"/>
      <c r="H24" s="55"/>
      <c r="I24" s="57">
        <f t="shared" si="2"/>
        <v>0</v>
      </c>
    </row>
    <row r="25" spans="1:9">
      <c r="A25" s="54" t="s">
        <v>0</v>
      </c>
      <c r="B25" s="55"/>
      <c r="C25" s="55"/>
      <c r="D25" s="55"/>
      <c r="E25" s="55"/>
      <c r="F25" s="55"/>
      <c r="G25" s="55"/>
      <c r="H25" s="55"/>
      <c r="I25" s="57">
        <f t="shared" si="2"/>
        <v>0</v>
      </c>
    </row>
    <row r="26" spans="1:9">
      <c r="A26" s="56" t="s">
        <v>23</v>
      </c>
      <c r="B26" s="55"/>
      <c r="C26" s="55"/>
      <c r="D26" s="55"/>
      <c r="E26" s="55"/>
      <c r="F26" s="55"/>
      <c r="G26" s="55"/>
      <c r="H26" s="55"/>
      <c r="I26" s="57">
        <f t="shared" si="2"/>
        <v>0</v>
      </c>
    </row>
    <row r="27" spans="1:9">
      <c r="A27" s="54" t="s">
        <v>13</v>
      </c>
      <c r="B27" s="55"/>
      <c r="C27" s="55"/>
      <c r="D27" s="55"/>
      <c r="E27" s="55"/>
      <c r="F27" s="55"/>
      <c r="G27" s="55"/>
      <c r="H27" s="55"/>
      <c r="I27" s="57">
        <f t="shared" si="2"/>
        <v>0</v>
      </c>
    </row>
    <row r="28" spans="1:9">
      <c r="A28" s="54" t="s">
        <v>14</v>
      </c>
      <c r="B28" s="55"/>
      <c r="C28" s="55">
        <v>185000</v>
      </c>
      <c r="D28" s="55">
        <v>4037920.06</v>
      </c>
      <c r="E28" s="55"/>
      <c r="F28" s="55"/>
      <c r="G28" s="55"/>
      <c r="H28" s="55">
        <f>380000+2000000</f>
        <v>2380000</v>
      </c>
      <c r="I28" s="57">
        <f t="shared" si="2"/>
        <v>6602920.0600000005</v>
      </c>
    </row>
    <row r="29" spans="1:9">
      <c r="A29" s="54" t="s">
        <v>18</v>
      </c>
      <c r="B29" s="55">
        <v>482311.26</v>
      </c>
      <c r="C29" s="55">
        <v>11468.27</v>
      </c>
      <c r="D29" s="55"/>
      <c r="E29" s="55"/>
      <c r="F29" s="55"/>
      <c r="G29" s="55"/>
      <c r="H29" s="55">
        <v>1890838.56</v>
      </c>
      <c r="I29" s="57">
        <f t="shared" si="2"/>
        <v>2384618.09</v>
      </c>
    </row>
    <row r="30" spans="1:9">
      <c r="A30" s="54" t="s">
        <v>9</v>
      </c>
      <c r="B30" s="55"/>
      <c r="C30" s="55"/>
      <c r="D30" s="55"/>
      <c r="E30" s="55"/>
      <c r="F30" s="55"/>
      <c r="G30" s="55"/>
      <c r="H30" s="55"/>
      <c r="I30" s="57">
        <f t="shared" si="2"/>
        <v>0</v>
      </c>
    </row>
    <row r="31" spans="1:9">
      <c r="A31" s="54" t="s">
        <v>24</v>
      </c>
      <c r="B31" s="55">
        <v>1416.22</v>
      </c>
      <c r="C31" s="55"/>
      <c r="D31" s="55"/>
      <c r="E31" s="55"/>
      <c r="F31" s="55"/>
      <c r="G31" s="55"/>
      <c r="H31" s="55">
        <f>3595+79981.45</f>
        <v>83576.45</v>
      </c>
      <c r="I31" s="57">
        <f t="shared" si="2"/>
        <v>84992.67</v>
      </c>
    </row>
    <row r="32" spans="1:9">
      <c r="A32" s="54" t="s">
        <v>10</v>
      </c>
      <c r="B32" s="55"/>
      <c r="C32" s="55"/>
      <c r="D32" s="55"/>
      <c r="E32" s="55"/>
      <c r="F32" s="55"/>
      <c r="G32" s="55"/>
      <c r="H32" s="55">
        <v>506920</v>
      </c>
      <c r="I32" s="57">
        <f t="shared" si="2"/>
        <v>506920</v>
      </c>
    </row>
    <row r="33" spans="1:9">
      <c r="A33" s="54" t="s">
        <v>11</v>
      </c>
      <c r="B33" s="55"/>
      <c r="C33" s="55"/>
      <c r="D33" s="55"/>
      <c r="E33" s="55"/>
      <c r="F33" s="55"/>
      <c r="G33" s="55"/>
      <c r="H33" s="55"/>
      <c r="I33" s="57">
        <f t="shared" si="2"/>
        <v>0</v>
      </c>
    </row>
    <row r="34" spans="1:9">
      <c r="A34" s="76" t="s">
        <v>59</v>
      </c>
      <c r="B34" s="77">
        <f t="shared" ref="B34:H34" si="3">SUM(B21:B33)</f>
        <v>1147327.0900000001</v>
      </c>
      <c r="C34" s="77">
        <f>SUM(C21:C33)</f>
        <v>430971.57000000007</v>
      </c>
      <c r="D34" s="77">
        <f t="shared" si="3"/>
        <v>4246917.91</v>
      </c>
      <c r="E34" s="77">
        <f t="shared" si="3"/>
        <v>0</v>
      </c>
      <c r="F34" s="77">
        <f t="shared" si="3"/>
        <v>0</v>
      </c>
      <c r="G34" s="77">
        <f t="shared" si="3"/>
        <v>0</v>
      </c>
      <c r="H34" s="77">
        <f t="shared" si="3"/>
        <v>4869920.5900000008</v>
      </c>
      <c r="I34" s="77">
        <f>SUM(B34:H34)</f>
        <v>10695137.16</v>
      </c>
    </row>
    <row r="35" spans="1:9">
      <c r="A35" s="76" t="s">
        <v>60</v>
      </c>
      <c r="B35" s="77">
        <f>B34+B18</f>
        <v>1147327.0900000001</v>
      </c>
      <c r="C35" s="77">
        <f t="shared" ref="C35:I35" si="4">C34+C18</f>
        <v>733418.19000000006</v>
      </c>
      <c r="D35" s="77">
        <f t="shared" si="4"/>
        <v>16546243.32</v>
      </c>
      <c r="E35" s="77">
        <f t="shared" si="4"/>
        <v>0</v>
      </c>
      <c r="F35" s="77">
        <f t="shared" si="4"/>
        <v>0</v>
      </c>
      <c r="G35" s="77">
        <f t="shared" si="4"/>
        <v>0</v>
      </c>
      <c r="H35" s="77">
        <f t="shared" si="4"/>
        <v>4869920.5900000008</v>
      </c>
      <c r="I35" s="77">
        <f t="shared" si="4"/>
        <v>23296909.189999998</v>
      </c>
    </row>
    <row r="36" spans="1:9" s="43" customFormat="1" ht="13.5" thickBot="1">
      <c r="A36" s="72"/>
      <c r="B36" s="68"/>
      <c r="C36" s="68"/>
      <c r="D36" s="68"/>
      <c r="E36" s="68"/>
      <c r="F36" s="68"/>
      <c r="G36" s="68"/>
      <c r="H36" s="68"/>
      <c r="I36" s="69"/>
    </row>
    <row r="37" spans="1:9" s="43" customFormat="1">
      <c r="A37" s="62"/>
      <c r="B37" s="64" t="s">
        <v>5</v>
      </c>
      <c r="C37" s="64" t="s">
        <v>49</v>
      </c>
      <c r="D37" s="64" t="s">
        <v>4</v>
      </c>
      <c r="E37" s="64" t="s">
        <v>2</v>
      </c>
      <c r="F37" s="64" t="s">
        <v>3</v>
      </c>
      <c r="G37" s="64" t="s">
        <v>1</v>
      </c>
      <c r="H37" s="64" t="s">
        <v>25</v>
      </c>
      <c r="I37" s="65" t="s">
        <v>17</v>
      </c>
    </row>
    <row r="38" spans="1:9" s="43" customFormat="1" ht="13.5" thickBot="1">
      <c r="A38" s="61" t="s">
        <v>61</v>
      </c>
      <c r="B38" s="78">
        <f t="shared" ref="B38:I38" si="5">B15-B35</f>
        <v>-1089.3400000000838</v>
      </c>
      <c r="C38" s="78">
        <f t="shared" si="5"/>
        <v>192331.40999999992</v>
      </c>
      <c r="D38" s="78">
        <f t="shared" si="5"/>
        <v>3233930.2599999979</v>
      </c>
      <c r="E38" s="78">
        <f t="shared" si="5"/>
        <v>0</v>
      </c>
      <c r="F38" s="78">
        <f t="shared" si="5"/>
        <v>0</v>
      </c>
      <c r="G38" s="78">
        <f t="shared" si="5"/>
        <v>0</v>
      </c>
      <c r="H38" s="78">
        <f t="shared" si="5"/>
        <v>4936571.8299999991</v>
      </c>
      <c r="I38" s="79">
        <f t="shared" si="5"/>
        <v>8361744.1600000039</v>
      </c>
    </row>
    <row r="39" spans="1:9" s="43" customFormat="1">
      <c r="A39" s="60"/>
      <c r="B39" s="90"/>
      <c r="C39" s="90"/>
      <c r="D39" s="90"/>
      <c r="E39" s="90"/>
      <c r="F39" s="90"/>
      <c r="G39" s="90"/>
      <c r="H39" s="90"/>
      <c r="I39" s="90"/>
    </row>
    <row r="40" spans="1:9">
      <c r="A40" s="73"/>
      <c r="B40" s="70"/>
      <c r="C40" s="70"/>
      <c r="D40" s="70"/>
      <c r="E40" s="70"/>
      <c r="F40" s="70"/>
      <c r="G40" s="70"/>
      <c r="H40" s="70"/>
      <c r="I40" s="71"/>
    </row>
    <row r="41" spans="1:9" ht="15.75" customHeight="1">
      <c r="C41" s="74"/>
      <c r="D41" s="109" t="s">
        <v>52</v>
      </c>
      <c r="E41" s="110"/>
      <c r="F41" s="110"/>
      <c r="G41" s="110"/>
      <c r="H41" s="74"/>
      <c r="I41" s="74"/>
    </row>
    <row r="42" spans="1:9" ht="12.75" customHeight="1">
      <c r="A42" s="67" t="s">
        <v>51</v>
      </c>
      <c r="B42" s="58"/>
      <c r="C42" s="70"/>
      <c r="D42" s="105" t="s">
        <v>64</v>
      </c>
      <c r="E42" s="106"/>
      <c r="F42" s="107"/>
      <c r="G42" s="81">
        <f>D9/D4</f>
        <v>49.589237679693461</v>
      </c>
      <c r="H42" s="70"/>
      <c r="I42" s="71"/>
    </row>
    <row r="43" spans="1:9" ht="12.75" customHeight="1">
      <c r="A43" s="59" t="s">
        <v>62</v>
      </c>
      <c r="B43" s="80">
        <v>2905</v>
      </c>
      <c r="C43" s="70"/>
      <c r="D43" s="105" t="s">
        <v>53</v>
      </c>
      <c r="E43" s="106"/>
      <c r="F43" s="107"/>
      <c r="G43" s="81">
        <f>I15/D4</f>
        <v>271.38237182509408</v>
      </c>
      <c r="H43" s="70"/>
      <c r="I43" s="71"/>
    </row>
    <row r="44" spans="1:9" ht="12.75" customHeight="1">
      <c r="A44" s="59" t="s">
        <v>63</v>
      </c>
      <c r="B44" s="80">
        <v>1076</v>
      </c>
      <c r="C44" s="70"/>
      <c r="D44" s="105" t="s">
        <v>54</v>
      </c>
      <c r="E44" s="106"/>
      <c r="F44" s="107"/>
      <c r="G44" s="81">
        <f>I18/D4</f>
        <v>108.02413940012171</v>
      </c>
      <c r="H44" s="70"/>
      <c r="I44" s="71"/>
    </row>
    <row r="45" spans="1:9" ht="12.75" customHeight="1">
      <c r="C45" s="74"/>
      <c r="D45" s="105" t="s">
        <v>55</v>
      </c>
      <c r="E45" s="106"/>
      <c r="F45" s="107"/>
      <c r="G45" s="81">
        <f>I34/D4</f>
        <v>91.68020058804872</v>
      </c>
      <c r="H45" s="74"/>
      <c r="I45" s="74"/>
    </row>
    <row r="46" spans="1:9" ht="12.75" customHeight="1">
      <c r="A46" t="s">
        <v>50</v>
      </c>
      <c r="C46" s="68"/>
      <c r="D46" s="105" t="s">
        <v>57</v>
      </c>
      <c r="E46" s="106"/>
      <c r="F46" s="107"/>
      <c r="G46" s="81">
        <f>I34/I18</f>
        <v>0.84870105049821321</v>
      </c>
      <c r="H46" s="68"/>
      <c r="I46" s="69"/>
    </row>
    <row r="47" spans="1:9">
      <c r="C47" s="68"/>
      <c r="D47" s="68"/>
      <c r="F47" s="68"/>
      <c r="G47" s="68"/>
      <c r="H47" s="68"/>
      <c r="I47" s="69"/>
    </row>
    <row r="48" spans="1:9">
      <c r="C48" s="68"/>
      <c r="D48" s="68"/>
      <c r="E48" s="68"/>
      <c r="F48" s="68"/>
      <c r="G48" s="68"/>
      <c r="H48" s="68"/>
      <c r="I48" s="69"/>
    </row>
    <row r="49" spans="3:9">
      <c r="C49" s="68"/>
      <c r="D49" s="68"/>
      <c r="E49" s="68"/>
      <c r="F49" s="68"/>
      <c r="G49" s="68"/>
      <c r="H49" s="68"/>
      <c r="I49" s="69"/>
    </row>
    <row r="50" spans="3:9">
      <c r="C50" s="68"/>
      <c r="D50" s="68"/>
      <c r="E50" s="68"/>
      <c r="F50" s="68"/>
      <c r="G50" s="68"/>
      <c r="H50" s="68"/>
      <c r="I50" s="69"/>
    </row>
  </sheetData>
  <mergeCells count="7">
    <mergeCell ref="D46:F46"/>
    <mergeCell ref="A1:I1"/>
    <mergeCell ref="D41:G41"/>
    <mergeCell ref="D42:F42"/>
    <mergeCell ref="D43:F43"/>
    <mergeCell ref="D44:F44"/>
    <mergeCell ref="D45:F45"/>
  </mergeCells>
  <pageMargins left="0.7" right="0.7" top="0.75" bottom="0.75" header="0.3" footer="0.3"/>
  <pageSetup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workbookViewId="0">
      <selection activeCell="H13" sqref="H13"/>
    </sheetView>
  </sheetViews>
  <sheetFormatPr defaultRowHeight="12.75"/>
  <cols>
    <col min="1" max="1" width="43.85546875" customWidth="1"/>
    <col min="2" max="2" width="16.42578125" bestFit="1" customWidth="1"/>
    <col min="3" max="3" width="21" bestFit="1" customWidth="1"/>
    <col min="4" max="4" width="14.85546875" bestFit="1" customWidth="1"/>
    <col min="5" max="9" width="14.5703125" customWidth="1"/>
  </cols>
  <sheetData>
    <row r="1" spans="1:9" ht="23.25">
      <c r="A1" s="108" t="s">
        <v>70</v>
      </c>
      <c r="B1" s="108"/>
      <c r="C1" s="108"/>
      <c r="D1" s="108"/>
      <c r="E1" s="108"/>
      <c r="F1" s="108"/>
      <c r="G1" s="108"/>
      <c r="H1" s="108"/>
      <c r="I1" s="108"/>
    </row>
    <row r="2" spans="1:9" ht="18">
      <c r="A2" s="2"/>
      <c r="B2" s="2"/>
      <c r="C2" s="88" t="s">
        <v>71</v>
      </c>
      <c r="D2" s="89" t="s">
        <v>77</v>
      </c>
      <c r="E2" s="2"/>
      <c r="F2" s="2"/>
      <c r="G2" s="2"/>
      <c r="H2" s="2"/>
      <c r="I2" s="2"/>
    </row>
    <row r="3" spans="1:9" s="1" customFormat="1" ht="23.25">
      <c r="A3" s="83"/>
      <c r="B3" s="83"/>
      <c r="C3" s="88" t="s">
        <v>72</v>
      </c>
      <c r="D3" s="89" t="s">
        <v>80</v>
      </c>
      <c r="E3" s="84"/>
      <c r="F3" s="84"/>
      <c r="G3" s="84"/>
      <c r="H3" s="84"/>
      <c r="I3" s="83"/>
    </row>
    <row r="4" spans="1:9" s="1" customFormat="1" ht="23.25">
      <c r="A4" s="83"/>
      <c r="B4" s="83"/>
      <c r="C4" s="82" t="s">
        <v>45</v>
      </c>
      <c r="D4" s="85">
        <v>94249</v>
      </c>
      <c r="E4" s="84"/>
      <c r="F4" s="84"/>
      <c r="G4" s="84"/>
      <c r="H4" s="84"/>
      <c r="I4" s="83"/>
    </row>
    <row r="5" spans="1:9">
      <c r="A5" s="4" t="s">
        <v>22</v>
      </c>
      <c r="B5" s="70"/>
      <c r="C5" s="70"/>
      <c r="D5" s="70"/>
      <c r="E5" s="70"/>
      <c r="F5" s="70"/>
      <c r="G5" s="70"/>
      <c r="H5" s="70"/>
      <c r="I5" s="2"/>
    </row>
    <row r="6" spans="1:9">
      <c r="A6" s="2"/>
      <c r="B6" s="70"/>
      <c r="C6" s="70"/>
      <c r="D6" s="70"/>
      <c r="E6" s="70"/>
      <c r="F6" s="70"/>
      <c r="G6" s="70"/>
      <c r="H6" s="70"/>
      <c r="I6" s="2"/>
    </row>
    <row r="7" spans="1:9">
      <c r="A7" s="66" t="s">
        <v>46</v>
      </c>
      <c r="B7" s="49" t="s">
        <v>65</v>
      </c>
      <c r="C7" s="49" t="s">
        <v>66</v>
      </c>
      <c r="D7" s="49" t="s">
        <v>67</v>
      </c>
      <c r="E7" s="86"/>
      <c r="F7" s="87"/>
      <c r="G7" s="86"/>
      <c r="H7" s="86"/>
      <c r="I7" s="86"/>
    </row>
    <row r="8" spans="1:9">
      <c r="A8" s="50" t="s">
        <v>48</v>
      </c>
      <c r="B8" s="51">
        <v>4572129.45</v>
      </c>
      <c r="C8" s="51">
        <v>1294787.8799999999</v>
      </c>
      <c r="D8" s="51">
        <f>B8-C8</f>
        <v>3277341.5700000003</v>
      </c>
      <c r="E8" s="68"/>
      <c r="F8" s="69"/>
      <c r="G8" s="68"/>
      <c r="H8" s="68"/>
      <c r="I8" s="63"/>
    </row>
    <row r="9" spans="1:9">
      <c r="A9" s="50" t="s">
        <v>47</v>
      </c>
      <c r="B9" s="51">
        <v>4727930.04</v>
      </c>
      <c r="C9" s="51">
        <v>1135137.03</v>
      </c>
      <c r="D9" s="51">
        <f>B9-C9</f>
        <v>3592793.01</v>
      </c>
      <c r="E9" s="68"/>
      <c r="F9" s="68"/>
      <c r="G9" s="68"/>
      <c r="H9" s="68"/>
      <c r="I9" s="63"/>
    </row>
    <row r="10" spans="1:9">
      <c r="A10" s="2"/>
      <c r="B10" s="70"/>
      <c r="C10" s="70"/>
      <c r="D10" s="70"/>
      <c r="E10" s="70"/>
      <c r="F10" s="70"/>
      <c r="G10" s="70"/>
      <c r="H10" s="70"/>
      <c r="I10" s="2"/>
    </row>
    <row r="11" spans="1:9">
      <c r="A11" s="38" t="s">
        <v>68</v>
      </c>
      <c r="B11" s="39" t="s">
        <v>76</v>
      </c>
      <c r="C11" s="39" t="s">
        <v>49</v>
      </c>
      <c r="D11" s="39" t="s">
        <v>4</v>
      </c>
      <c r="E11" s="39" t="s">
        <v>2</v>
      </c>
      <c r="F11" s="39" t="s">
        <v>3</v>
      </c>
      <c r="G11" s="39" t="s">
        <v>1</v>
      </c>
      <c r="H11" s="39" t="s">
        <v>25</v>
      </c>
      <c r="I11" s="39" t="s">
        <v>17</v>
      </c>
    </row>
    <row r="12" spans="1:9">
      <c r="A12" s="41" t="s">
        <v>12</v>
      </c>
      <c r="B12" s="42"/>
      <c r="C12" s="42"/>
      <c r="D12" s="42">
        <v>5900</v>
      </c>
      <c r="E12" s="42"/>
      <c r="F12" s="42"/>
      <c r="G12" s="42"/>
      <c r="H12" s="42"/>
      <c r="I12" s="42">
        <f>SUM(B12:H12)</f>
        <v>5900</v>
      </c>
    </row>
    <row r="13" spans="1:9">
      <c r="A13" s="41" t="s">
        <v>15</v>
      </c>
      <c r="B13" s="42">
        <v>664185.98</v>
      </c>
      <c r="C13" s="42">
        <v>233934.55</v>
      </c>
      <c r="D13" s="42">
        <v>16610391.380000001</v>
      </c>
      <c r="E13" s="42"/>
      <c r="F13" s="42"/>
      <c r="G13" s="42"/>
      <c r="H13" s="42">
        <f>201619+3111281.09+549048.57</f>
        <v>3861948.6599999997</v>
      </c>
      <c r="I13" s="42">
        <f t="shared" ref="I13:I14" si="0">SUM(B13:H13)</f>
        <v>21370460.57</v>
      </c>
    </row>
    <row r="14" spans="1:9">
      <c r="A14" s="41" t="s">
        <v>16</v>
      </c>
      <c r="B14" s="42"/>
      <c r="C14" s="42"/>
      <c r="D14" s="42"/>
      <c r="E14" s="42"/>
      <c r="F14" s="42"/>
      <c r="G14" s="42"/>
      <c r="H14" s="42"/>
      <c r="I14" s="42">
        <f t="shared" si="0"/>
        <v>0</v>
      </c>
    </row>
    <row r="15" spans="1:9">
      <c r="A15" s="40" t="s">
        <v>56</v>
      </c>
      <c r="B15" s="48">
        <f t="shared" ref="B15:H15" si="1">SUM(B12:B14)</f>
        <v>664185.98</v>
      </c>
      <c r="C15" s="48">
        <f t="shared" si="1"/>
        <v>233934.55</v>
      </c>
      <c r="D15" s="48">
        <f>SUM(D12:D14)</f>
        <v>16616291.380000001</v>
      </c>
      <c r="E15" s="48">
        <f t="shared" si="1"/>
        <v>0</v>
      </c>
      <c r="F15" s="48">
        <f t="shared" si="1"/>
        <v>0</v>
      </c>
      <c r="G15" s="48">
        <f t="shared" si="1"/>
        <v>0</v>
      </c>
      <c r="H15" s="48">
        <f t="shared" si="1"/>
        <v>3861948.6599999997</v>
      </c>
      <c r="I15" s="48">
        <f>SUM(B15:H15)</f>
        <v>21376360.57</v>
      </c>
    </row>
    <row r="16" spans="1:9" s="43" customFormat="1">
      <c r="A16" s="63"/>
      <c r="B16" s="68"/>
      <c r="C16" s="68"/>
      <c r="D16" s="68"/>
      <c r="E16" s="68"/>
      <c r="F16" s="68"/>
      <c r="G16" s="68"/>
      <c r="H16" s="68"/>
      <c r="I16" s="69"/>
    </row>
    <row r="17" spans="1:9" s="43" customFormat="1">
      <c r="A17" s="44" t="s">
        <v>69</v>
      </c>
      <c r="B17" s="45" t="s">
        <v>76</v>
      </c>
      <c r="C17" s="45" t="s">
        <v>49</v>
      </c>
      <c r="D17" s="45" t="s">
        <v>4</v>
      </c>
      <c r="E17" s="45" t="s">
        <v>2</v>
      </c>
      <c r="F17" s="45" t="s">
        <v>3</v>
      </c>
      <c r="G17" s="45" t="s">
        <v>1</v>
      </c>
      <c r="H17" s="45" t="s">
        <v>25</v>
      </c>
      <c r="I17" s="45" t="s">
        <v>17</v>
      </c>
    </row>
    <row r="18" spans="1:9" s="43" customFormat="1">
      <c r="A18" s="75" t="s">
        <v>21</v>
      </c>
      <c r="B18" s="46"/>
      <c r="C18" s="46">
        <v>139218.57</v>
      </c>
      <c r="D18" s="46">
        <f>9488500.33+6906885.96</f>
        <v>16395386.289999999</v>
      </c>
      <c r="E18" s="46"/>
      <c r="F18" s="46"/>
      <c r="G18" s="46"/>
      <c r="H18" s="46"/>
      <c r="I18" s="47">
        <f>SUM(B18:H18)</f>
        <v>16534604.859999999</v>
      </c>
    </row>
    <row r="19" spans="1:9">
      <c r="A19" s="2"/>
      <c r="B19" s="70"/>
      <c r="C19" s="70"/>
      <c r="D19" s="70"/>
      <c r="E19" s="70"/>
      <c r="F19" s="70"/>
      <c r="G19" s="70"/>
      <c r="H19" s="70"/>
      <c r="I19" s="71"/>
    </row>
    <row r="20" spans="1:9">
      <c r="A20" s="52" t="s">
        <v>58</v>
      </c>
      <c r="B20" s="53" t="s">
        <v>76</v>
      </c>
      <c r="C20" s="53" t="s">
        <v>49</v>
      </c>
      <c r="D20" s="53" t="s">
        <v>4</v>
      </c>
      <c r="E20" s="53" t="s">
        <v>2</v>
      </c>
      <c r="F20" s="53" t="s">
        <v>3</v>
      </c>
      <c r="G20" s="53" t="s">
        <v>1</v>
      </c>
      <c r="H20" s="53" t="s">
        <v>25</v>
      </c>
      <c r="I20" s="53" t="s">
        <v>17</v>
      </c>
    </row>
    <row r="21" spans="1:9">
      <c r="A21" s="54" t="s">
        <v>6</v>
      </c>
      <c r="B21" s="55">
        <v>540711.55000000005</v>
      </c>
      <c r="C21" s="55">
        <v>79377.09</v>
      </c>
      <c r="D21" s="55"/>
      <c r="E21" s="55"/>
      <c r="F21" s="55"/>
      <c r="G21" s="55"/>
      <c r="H21" s="55">
        <v>465197.12</v>
      </c>
      <c r="I21" s="57">
        <f>SUM(B21:H21)</f>
        <v>1085285.76</v>
      </c>
    </row>
    <row r="22" spans="1:9">
      <c r="A22" s="54" t="s">
        <v>19</v>
      </c>
      <c r="B22" s="55"/>
      <c r="C22" s="55"/>
      <c r="D22" s="55"/>
      <c r="E22" s="55"/>
      <c r="F22" s="55"/>
      <c r="G22" s="55"/>
      <c r="H22" s="55"/>
      <c r="I22" s="57">
        <f t="shared" ref="I22:I33" si="2">SUM(B22:H22)</f>
        <v>0</v>
      </c>
    </row>
    <row r="23" spans="1:9">
      <c r="A23" s="54" t="s">
        <v>8</v>
      </c>
      <c r="B23" s="55">
        <v>11305.22</v>
      </c>
      <c r="C23" s="55">
        <v>1845.76</v>
      </c>
      <c r="D23" s="55">
        <v>168988.45</v>
      </c>
      <c r="E23" s="55"/>
      <c r="F23" s="55"/>
      <c r="G23" s="55"/>
      <c r="H23" s="55">
        <v>8216.07</v>
      </c>
      <c r="I23" s="57">
        <f t="shared" si="2"/>
        <v>190355.50000000003</v>
      </c>
    </row>
    <row r="24" spans="1:9">
      <c r="A24" s="54" t="s">
        <v>7</v>
      </c>
      <c r="B24" s="55"/>
      <c r="C24" s="55"/>
      <c r="D24" s="55"/>
      <c r="E24" s="55"/>
      <c r="F24" s="55"/>
      <c r="G24" s="55"/>
      <c r="H24" s="55"/>
      <c r="I24" s="57">
        <f t="shared" si="2"/>
        <v>0</v>
      </c>
    </row>
    <row r="25" spans="1:9">
      <c r="A25" s="54" t="s">
        <v>0</v>
      </c>
      <c r="B25" s="55"/>
      <c r="C25" s="55"/>
      <c r="D25" s="55"/>
      <c r="E25" s="55"/>
      <c r="F25" s="55"/>
      <c r="G25" s="55"/>
      <c r="H25" s="55"/>
      <c r="I25" s="57">
        <f t="shared" si="2"/>
        <v>0</v>
      </c>
    </row>
    <row r="26" spans="1:9">
      <c r="A26" s="56" t="s">
        <v>23</v>
      </c>
      <c r="B26" s="55"/>
      <c r="C26" s="55"/>
      <c r="D26" s="55"/>
      <c r="E26" s="55"/>
      <c r="F26" s="55"/>
      <c r="G26" s="55"/>
      <c r="H26" s="55"/>
      <c r="I26" s="57">
        <f t="shared" si="2"/>
        <v>0</v>
      </c>
    </row>
    <row r="27" spans="1:9">
      <c r="A27" s="54" t="s">
        <v>13</v>
      </c>
      <c r="B27" s="55"/>
      <c r="C27" s="55"/>
      <c r="D27" s="55"/>
      <c r="E27" s="55"/>
      <c r="F27" s="55"/>
      <c r="G27" s="55"/>
      <c r="H27" s="55"/>
      <c r="I27" s="57">
        <f t="shared" si="2"/>
        <v>0</v>
      </c>
    </row>
    <row r="28" spans="1:9">
      <c r="A28" s="54" t="s">
        <v>14</v>
      </c>
      <c r="B28" s="55"/>
      <c r="C28" s="55"/>
      <c r="D28" s="55"/>
      <c r="E28" s="55"/>
      <c r="F28" s="55"/>
      <c r="G28" s="55"/>
      <c r="H28" s="55"/>
      <c r="I28" s="57">
        <f t="shared" si="2"/>
        <v>0</v>
      </c>
    </row>
    <row r="29" spans="1:9">
      <c r="A29" s="54" t="s">
        <v>18</v>
      </c>
      <c r="B29" s="55">
        <v>75117.679999999993</v>
      </c>
      <c r="C29" s="55">
        <v>148.49</v>
      </c>
      <c r="D29" s="55"/>
      <c r="E29" s="55"/>
      <c r="F29" s="55"/>
      <c r="G29" s="55"/>
      <c r="H29" s="55">
        <f>31.1+3059863.09+8923.35</f>
        <v>3068817.54</v>
      </c>
      <c r="I29" s="57">
        <f t="shared" si="2"/>
        <v>3144083.71</v>
      </c>
    </row>
    <row r="30" spans="1:9">
      <c r="A30" s="54" t="s">
        <v>9</v>
      </c>
      <c r="B30" s="55"/>
      <c r="C30" s="55"/>
      <c r="D30" s="55"/>
      <c r="E30" s="55"/>
      <c r="F30" s="55"/>
      <c r="G30" s="55"/>
      <c r="H30" s="55"/>
      <c r="I30" s="57">
        <f t="shared" si="2"/>
        <v>0</v>
      </c>
    </row>
    <row r="31" spans="1:9">
      <c r="A31" s="54" t="s">
        <v>24</v>
      </c>
      <c r="B31" s="55">
        <v>7923.48</v>
      </c>
      <c r="C31" s="55">
        <v>260.5</v>
      </c>
      <c r="D31" s="55">
        <v>3395.32</v>
      </c>
      <c r="E31" s="55"/>
      <c r="F31" s="55"/>
      <c r="G31" s="55"/>
      <c r="H31" s="55">
        <v>391033.76</v>
      </c>
      <c r="I31" s="57">
        <f t="shared" si="2"/>
        <v>402613.06</v>
      </c>
    </row>
    <row r="32" spans="1:9">
      <c r="A32" s="54" t="s">
        <v>10</v>
      </c>
      <c r="B32" s="55"/>
      <c r="C32" s="55"/>
      <c r="D32" s="55"/>
      <c r="E32" s="55"/>
      <c r="F32" s="55"/>
      <c r="G32" s="55"/>
      <c r="H32" s="55">
        <v>95000</v>
      </c>
      <c r="I32" s="57">
        <f t="shared" si="2"/>
        <v>95000</v>
      </c>
    </row>
    <row r="33" spans="1:9">
      <c r="A33" s="54" t="s">
        <v>11</v>
      </c>
      <c r="B33" s="55"/>
      <c r="C33" s="55"/>
      <c r="D33" s="55"/>
      <c r="E33" s="55"/>
      <c r="F33" s="55"/>
      <c r="G33" s="55"/>
      <c r="H33" s="55"/>
      <c r="I33" s="57">
        <f t="shared" si="2"/>
        <v>0</v>
      </c>
    </row>
    <row r="34" spans="1:9">
      <c r="A34" s="76" t="s">
        <v>59</v>
      </c>
      <c r="B34" s="77">
        <f t="shared" ref="B34:H34" si="3">SUM(B21:B33)</f>
        <v>635057.92999999993</v>
      </c>
      <c r="C34" s="77">
        <f>SUM(C21:C33)</f>
        <v>81631.839999999997</v>
      </c>
      <c r="D34" s="77">
        <f t="shared" si="3"/>
        <v>172383.77000000002</v>
      </c>
      <c r="E34" s="77">
        <f t="shared" si="3"/>
        <v>0</v>
      </c>
      <c r="F34" s="77">
        <f t="shared" si="3"/>
        <v>0</v>
      </c>
      <c r="G34" s="77">
        <f t="shared" si="3"/>
        <v>0</v>
      </c>
      <c r="H34" s="77">
        <f t="shared" si="3"/>
        <v>4028264.49</v>
      </c>
      <c r="I34" s="77">
        <f>SUM(B34:H34)</f>
        <v>4917338.03</v>
      </c>
    </row>
    <row r="35" spans="1:9">
      <c r="A35" s="76" t="s">
        <v>60</v>
      </c>
      <c r="B35" s="77">
        <f>B34+B18</f>
        <v>635057.92999999993</v>
      </c>
      <c r="C35" s="77">
        <f t="shared" ref="C35:I35" si="4">C34+C18</f>
        <v>220850.41</v>
      </c>
      <c r="D35" s="77">
        <f t="shared" si="4"/>
        <v>16567770.059999999</v>
      </c>
      <c r="E35" s="77">
        <f t="shared" si="4"/>
        <v>0</v>
      </c>
      <c r="F35" s="77">
        <f t="shared" si="4"/>
        <v>0</v>
      </c>
      <c r="G35" s="77">
        <f t="shared" si="4"/>
        <v>0</v>
      </c>
      <c r="H35" s="77">
        <f t="shared" si="4"/>
        <v>4028264.49</v>
      </c>
      <c r="I35" s="77">
        <f t="shared" si="4"/>
        <v>21451942.890000001</v>
      </c>
    </row>
    <row r="36" spans="1:9" s="43" customFormat="1" ht="13.5" thickBot="1">
      <c r="A36" s="72"/>
      <c r="B36" s="68"/>
      <c r="C36" s="68"/>
      <c r="D36" s="68"/>
      <c r="E36" s="68"/>
      <c r="F36" s="68"/>
      <c r="G36" s="68"/>
      <c r="H36" s="68"/>
      <c r="I36" s="69"/>
    </row>
    <row r="37" spans="1:9" s="43" customFormat="1">
      <c r="A37" s="62"/>
      <c r="B37" s="64" t="s">
        <v>5</v>
      </c>
      <c r="C37" s="64" t="s">
        <v>49</v>
      </c>
      <c r="D37" s="64" t="s">
        <v>4</v>
      </c>
      <c r="E37" s="64" t="s">
        <v>2</v>
      </c>
      <c r="F37" s="64" t="s">
        <v>3</v>
      </c>
      <c r="G37" s="64" t="s">
        <v>1</v>
      </c>
      <c r="H37" s="64" t="s">
        <v>25</v>
      </c>
      <c r="I37" s="65" t="s">
        <v>17</v>
      </c>
    </row>
    <row r="38" spans="1:9" s="43" customFormat="1" ht="13.5" thickBot="1">
      <c r="A38" s="61" t="s">
        <v>61</v>
      </c>
      <c r="B38" s="78">
        <f t="shared" ref="B38:I38" si="5">B15-B35</f>
        <v>29128.050000000047</v>
      </c>
      <c r="C38" s="78">
        <f t="shared" si="5"/>
        <v>13084.139999999985</v>
      </c>
      <c r="D38" s="78">
        <f t="shared" si="5"/>
        <v>48521.320000002161</v>
      </c>
      <c r="E38" s="78">
        <f t="shared" si="5"/>
        <v>0</v>
      </c>
      <c r="F38" s="78">
        <f t="shared" si="5"/>
        <v>0</v>
      </c>
      <c r="G38" s="78">
        <f t="shared" si="5"/>
        <v>0</v>
      </c>
      <c r="H38" s="78">
        <f t="shared" si="5"/>
        <v>-166315.83000000054</v>
      </c>
      <c r="I38" s="79">
        <f t="shared" si="5"/>
        <v>-75582.320000000298</v>
      </c>
    </row>
    <row r="39" spans="1:9" s="43" customFormat="1">
      <c r="A39" s="60"/>
      <c r="B39" s="90"/>
      <c r="C39" s="90"/>
      <c r="D39" s="90"/>
      <c r="E39" s="90"/>
      <c r="F39" s="90"/>
      <c r="G39" s="90"/>
      <c r="H39" s="90"/>
      <c r="I39" s="90"/>
    </row>
    <row r="40" spans="1:9">
      <c r="A40" s="73"/>
      <c r="B40" s="70"/>
      <c r="C40" s="70"/>
      <c r="D40" s="70"/>
      <c r="E40" s="70"/>
      <c r="F40" s="70"/>
      <c r="G40" s="70"/>
      <c r="H40" s="70"/>
      <c r="I40" s="71"/>
    </row>
    <row r="41" spans="1:9" ht="15.75" customHeight="1">
      <c r="C41" s="74"/>
      <c r="D41" s="109" t="s">
        <v>52</v>
      </c>
      <c r="E41" s="110"/>
      <c r="F41" s="110"/>
      <c r="G41" s="110"/>
      <c r="H41" s="74"/>
      <c r="I41" s="74"/>
    </row>
    <row r="42" spans="1:9" ht="12.75" customHeight="1">
      <c r="A42" s="67" t="s">
        <v>51</v>
      </c>
      <c r="B42" s="58"/>
      <c r="C42" s="70"/>
      <c r="D42" s="105" t="s">
        <v>64</v>
      </c>
      <c r="E42" s="106"/>
      <c r="F42" s="107"/>
      <c r="G42" s="81">
        <f>D9/D4</f>
        <v>38.120224193360137</v>
      </c>
      <c r="H42" s="70"/>
      <c r="I42" s="71"/>
    </row>
    <row r="43" spans="1:9" ht="12.75" customHeight="1">
      <c r="A43" s="59" t="s">
        <v>62</v>
      </c>
      <c r="B43" s="80">
        <v>1413</v>
      </c>
      <c r="C43" s="70"/>
      <c r="D43" s="105" t="s">
        <v>53</v>
      </c>
      <c r="E43" s="106"/>
      <c r="F43" s="107"/>
      <c r="G43" s="81">
        <f>I15/D4</f>
        <v>226.80729312777854</v>
      </c>
      <c r="H43" s="70"/>
      <c r="I43" s="71"/>
    </row>
    <row r="44" spans="1:9" ht="12.75" customHeight="1">
      <c r="A44" s="59" t="s">
        <v>63</v>
      </c>
      <c r="B44" s="80">
        <v>1028</v>
      </c>
      <c r="C44" s="70"/>
      <c r="D44" s="105" t="s">
        <v>54</v>
      </c>
      <c r="E44" s="106"/>
      <c r="F44" s="107"/>
      <c r="G44" s="81">
        <f>I18/D4</f>
        <v>175.43533469851138</v>
      </c>
      <c r="H44" s="70"/>
      <c r="I44" s="71"/>
    </row>
    <row r="45" spans="1:9" ht="12.75" customHeight="1">
      <c r="C45" s="74"/>
      <c r="D45" s="105" t="s">
        <v>55</v>
      </c>
      <c r="E45" s="106"/>
      <c r="F45" s="107"/>
      <c r="G45" s="81">
        <f>I34/D4</f>
        <v>52.17390136765377</v>
      </c>
      <c r="H45" s="74"/>
      <c r="I45" s="74"/>
    </row>
    <row r="46" spans="1:9" ht="12.75" customHeight="1">
      <c r="A46" t="s">
        <v>50</v>
      </c>
      <c r="C46" s="68"/>
      <c r="D46" s="105" t="s">
        <v>57</v>
      </c>
      <c r="E46" s="106"/>
      <c r="F46" s="107"/>
      <c r="G46" s="81">
        <f>I34/I18</f>
        <v>0.29739676706129647</v>
      </c>
      <c r="H46" s="68"/>
      <c r="I46" s="69"/>
    </row>
    <row r="47" spans="1:9">
      <c r="C47" s="68"/>
      <c r="D47" s="68"/>
      <c r="F47" s="68"/>
      <c r="G47" s="68"/>
      <c r="H47" s="68"/>
      <c r="I47" s="69"/>
    </row>
    <row r="48" spans="1:9">
      <c r="C48" s="68"/>
      <c r="D48" s="68"/>
      <c r="E48" s="68"/>
      <c r="F48" s="68"/>
      <c r="G48" s="68"/>
      <c r="H48" s="68"/>
      <c r="I48" s="69"/>
    </row>
    <row r="49" spans="3:9">
      <c r="C49" s="68"/>
      <c r="D49" s="68"/>
      <c r="E49" s="68"/>
      <c r="F49" s="68"/>
      <c r="G49" s="68"/>
      <c r="H49" s="68"/>
      <c r="I49" s="69"/>
    </row>
    <row r="50" spans="3:9">
      <c r="C50" s="68"/>
      <c r="D50" s="68"/>
      <c r="E50" s="68"/>
      <c r="F50" s="68"/>
      <c r="G50" s="68"/>
      <c r="H50" s="68"/>
      <c r="I50" s="69"/>
    </row>
  </sheetData>
  <mergeCells count="7">
    <mergeCell ref="D46:F46"/>
    <mergeCell ref="A1:I1"/>
    <mergeCell ref="D41:G41"/>
    <mergeCell ref="D42:F42"/>
    <mergeCell ref="D43:F43"/>
    <mergeCell ref="D44:F44"/>
    <mergeCell ref="D45:F45"/>
  </mergeCells>
  <pageMargins left="0.7" right="0.7" top="0.75" bottom="0.75" header="0.3" footer="0.3"/>
  <pageSetup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workbookViewId="0">
      <selection activeCell="B21" sqref="B21"/>
    </sheetView>
  </sheetViews>
  <sheetFormatPr defaultRowHeight="12.75"/>
  <cols>
    <col min="1" max="1" width="43.85546875" customWidth="1"/>
    <col min="2" max="2" width="16.42578125" bestFit="1" customWidth="1"/>
    <col min="3" max="3" width="21" bestFit="1" customWidth="1"/>
    <col min="4" max="4" width="14.85546875" bestFit="1" customWidth="1"/>
    <col min="5" max="9" width="14.5703125" customWidth="1"/>
  </cols>
  <sheetData>
    <row r="1" spans="1:9" ht="23.25">
      <c r="A1" s="108" t="s">
        <v>70</v>
      </c>
      <c r="B1" s="108"/>
      <c r="C1" s="108"/>
      <c r="D1" s="108"/>
      <c r="E1" s="108"/>
      <c r="F1" s="108"/>
      <c r="G1" s="108"/>
      <c r="H1" s="108"/>
      <c r="I1" s="108"/>
    </row>
    <row r="2" spans="1:9" ht="18">
      <c r="A2" s="2"/>
      <c r="B2" s="2"/>
      <c r="C2" s="88" t="s">
        <v>71</v>
      </c>
      <c r="D2" s="89" t="s">
        <v>77</v>
      </c>
      <c r="E2" s="2"/>
      <c r="F2" s="2"/>
      <c r="G2" s="2"/>
      <c r="H2" s="2"/>
      <c r="I2" s="2"/>
    </row>
    <row r="3" spans="1:9" s="1" customFormat="1" ht="23.25">
      <c r="A3" s="83"/>
      <c r="B3" s="83"/>
      <c r="C3" s="88" t="s">
        <v>72</v>
      </c>
      <c r="D3" s="89" t="s">
        <v>81</v>
      </c>
      <c r="E3" s="84"/>
      <c r="F3" s="84"/>
      <c r="G3" s="84"/>
      <c r="H3" s="84"/>
      <c r="I3" s="83"/>
    </row>
    <row r="4" spans="1:9" s="1" customFormat="1" ht="23.25">
      <c r="A4" s="83"/>
      <c r="B4" s="83"/>
      <c r="C4" s="82" t="s">
        <v>45</v>
      </c>
      <c r="D4" s="85">
        <v>73765</v>
      </c>
      <c r="E4" s="84"/>
      <c r="F4" s="84"/>
      <c r="G4" s="84"/>
      <c r="H4" s="84"/>
      <c r="I4" s="83"/>
    </row>
    <row r="5" spans="1:9">
      <c r="A5" s="4" t="s">
        <v>22</v>
      </c>
      <c r="B5" s="70"/>
      <c r="C5" s="70"/>
      <c r="D5" s="70"/>
      <c r="E5" s="70"/>
      <c r="F5" s="70"/>
      <c r="G5" s="70"/>
      <c r="H5" s="70"/>
      <c r="I5" s="2"/>
    </row>
    <row r="6" spans="1:9">
      <c r="A6" s="2"/>
      <c r="B6" s="70"/>
      <c r="C6" s="70"/>
      <c r="D6" s="70"/>
      <c r="E6" s="70"/>
      <c r="F6" s="70"/>
      <c r="G6" s="70"/>
      <c r="H6" s="70"/>
      <c r="I6" s="2"/>
    </row>
    <row r="7" spans="1:9">
      <c r="A7" s="66" t="s">
        <v>46</v>
      </c>
      <c r="B7" s="49" t="s">
        <v>65</v>
      </c>
      <c r="C7" s="49" t="s">
        <v>66</v>
      </c>
      <c r="D7" s="49" t="s">
        <v>67</v>
      </c>
      <c r="E7" s="86"/>
      <c r="F7" s="87"/>
      <c r="G7" s="86"/>
      <c r="H7" s="86"/>
      <c r="I7" s="86"/>
    </row>
    <row r="8" spans="1:9">
      <c r="A8" s="50" t="s">
        <v>48</v>
      </c>
      <c r="B8" s="51">
        <v>3174788.39</v>
      </c>
      <c r="C8" s="51">
        <v>693274.01</v>
      </c>
      <c r="D8" s="51">
        <f>B8-C8</f>
        <v>2481514.38</v>
      </c>
      <c r="E8" s="68"/>
      <c r="F8" s="69"/>
      <c r="G8" s="68"/>
      <c r="H8" s="68"/>
      <c r="I8" s="63"/>
    </row>
    <row r="9" spans="1:9">
      <c r="A9" s="50" t="s">
        <v>47</v>
      </c>
      <c r="B9" s="51">
        <v>4061097.19</v>
      </c>
      <c r="C9" s="51">
        <v>382710.15</v>
      </c>
      <c r="D9" s="51">
        <f>B9-C9</f>
        <v>3678387.04</v>
      </c>
      <c r="E9" s="68"/>
      <c r="F9" s="68"/>
      <c r="G9" s="68"/>
      <c r="H9" s="68"/>
      <c r="I9" s="63"/>
    </row>
    <row r="10" spans="1:9">
      <c r="A10" s="2"/>
      <c r="B10" s="70"/>
      <c r="C10" s="70"/>
      <c r="D10" s="70"/>
      <c r="E10" s="70"/>
      <c r="F10" s="70"/>
      <c r="G10" s="70"/>
      <c r="H10" s="70"/>
      <c r="I10" s="2"/>
    </row>
    <row r="11" spans="1:9">
      <c r="A11" s="38" t="s">
        <v>68</v>
      </c>
      <c r="B11" s="39" t="s">
        <v>76</v>
      </c>
      <c r="C11" s="39" t="s">
        <v>49</v>
      </c>
      <c r="D11" s="39" t="s">
        <v>4</v>
      </c>
      <c r="E11" s="39" t="s">
        <v>2</v>
      </c>
      <c r="F11" s="39" t="s">
        <v>3</v>
      </c>
      <c r="G11" s="39" t="s">
        <v>1</v>
      </c>
      <c r="H11" s="39" t="s">
        <v>25</v>
      </c>
      <c r="I11" s="39" t="s">
        <v>17</v>
      </c>
    </row>
    <row r="12" spans="1:9">
      <c r="A12" s="41" t="s">
        <v>12</v>
      </c>
      <c r="B12" s="42"/>
      <c r="C12" s="42"/>
      <c r="D12" s="42"/>
      <c r="E12" s="42"/>
      <c r="F12" s="42"/>
      <c r="G12" s="42"/>
      <c r="H12" s="42">
        <v>25</v>
      </c>
      <c r="I12" s="42">
        <f>SUM(B12:H12)</f>
        <v>25</v>
      </c>
    </row>
    <row r="13" spans="1:9">
      <c r="A13" s="41" t="s">
        <v>15</v>
      </c>
      <c r="B13" s="42">
        <f>676212.39+3267917.39</f>
        <v>3944129.7800000003</v>
      </c>
      <c r="C13" s="42">
        <v>381364.98</v>
      </c>
      <c r="D13" s="42">
        <v>25873532.879999999</v>
      </c>
      <c r="E13" s="42"/>
      <c r="F13" s="42"/>
      <c r="G13" s="42"/>
      <c r="H13" s="42">
        <f>311456+2065182.86+488894.17+61399.53+1488706.06+6509.23+215022.55</f>
        <v>4637170.4000000004</v>
      </c>
      <c r="I13" s="42">
        <f t="shared" ref="I13:I14" si="0">SUM(B13:H13)</f>
        <v>34836198.039999999</v>
      </c>
    </row>
    <row r="14" spans="1:9">
      <c r="A14" s="41" t="s">
        <v>16</v>
      </c>
      <c r="B14" s="42"/>
      <c r="C14" s="42"/>
      <c r="D14" s="42"/>
      <c r="E14" s="42"/>
      <c r="F14" s="42"/>
      <c r="G14" s="42"/>
      <c r="H14" s="42"/>
      <c r="I14" s="42">
        <f t="shared" si="0"/>
        <v>0</v>
      </c>
    </row>
    <row r="15" spans="1:9">
      <c r="A15" s="40" t="s">
        <v>56</v>
      </c>
      <c r="B15" s="48">
        <f t="shared" ref="B15:H15" si="1">SUM(B12:B14)</f>
        <v>3944129.7800000003</v>
      </c>
      <c r="C15" s="48">
        <f t="shared" si="1"/>
        <v>381364.98</v>
      </c>
      <c r="D15" s="48">
        <f>SUM(D12:D14)</f>
        <v>25873532.879999999</v>
      </c>
      <c r="E15" s="48">
        <f t="shared" si="1"/>
        <v>0</v>
      </c>
      <c r="F15" s="48">
        <f t="shared" si="1"/>
        <v>0</v>
      </c>
      <c r="G15" s="48">
        <f t="shared" si="1"/>
        <v>0</v>
      </c>
      <c r="H15" s="48">
        <f t="shared" si="1"/>
        <v>4637195.4000000004</v>
      </c>
      <c r="I15" s="48">
        <f>SUM(B15:H15)</f>
        <v>34836223.039999999</v>
      </c>
    </row>
    <row r="16" spans="1:9" s="43" customFormat="1">
      <c r="A16" s="63"/>
      <c r="B16" s="68"/>
      <c r="C16" s="68"/>
      <c r="D16" s="68"/>
      <c r="E16" s="68"/>
      <c r="F16" s="68"/>
      <c r="G16" s="68"/>
      <c r="H16" s="68"/>
      <c r="I16" s="69"/>
    </row>
    <row r="17" spans="1:9" s="43" customFormat="1">
      <c r="A17" s="44" t="s">
        <v>69</v>
      </c>
      <c r="B17" s="45" t="s">
        <v>76</v>
      </c>
      <c r="C17" s="45" t="s">
        <v>49</v>
      </c>
      <c r="D17" s="45" t="s">
        <v>4</v>
      </c>
      <c r="E17" s="45" t="s">
        <v>2</v>
      </c>
      <c r="F17" s="45" t="s">
        <v>3</v>
      </c>
      <c r="G17" s="45" t="s">
        <v>1</v>
      </c>
      <c r="H17" s="45" t="s">
        <v>25</v>
      </c>
      <c r="I17" s="45" t="s">
        <v>17</v>
      </c>
    </row>
    <row r="18" spans="1:9" s="43" customFormat="1">
      <c r="A18" s="75" t="s">
        <v>21</v>
      </c>
      <c r="B18" s="46"/>
      <c r="C18" s="46"/>
      <c r="D18" s="46">
        <f>16050439.44+9115374.93</f>
        <v>25165814.369999997</v>
      </c>
      <c r="E18" s="46"/>
      <c r="F18" s="46"/>
      <c r="G18" s="46"/>
      <c r="H18" s="46"/>
      <c r="I18" s="47">
        <f>SUM(B18:H18)</f>
        <v>25165814.369999997</v>
      </c>
    </row>
    <row r="19" spans="1:9">
      <c r="A19" s="2"/>
      <c r="B19" s="70"/>
      <c r="C19" s="70"/>
      <c r="D19" s="70"/>
      <c r="E19" s="70"/>
      <c r="F19" s="70"/>
      <c r="G19" s="70"/>
      <c r="H19" s="70"/>
      <c r="I19" s="71"/>
    </row>
    <row r="20" spans="1:9">
      <c r="A20" s="52" t="s">
        <v>58</v>
      </c>
      <c r="B20" s="53" t="s">
        <v>76</v>
      </c>
      <c r="C20" s="53" t="s">
        <v>49</v>
      </c>
      <c r="D20" s="53" t="s">
        <v>4</v>
      </c>
      <c r="E20" s="53" t="s">
        <v>2</v>
      </c>
      <c r="F20" s="53" t="s">
        <v>3</v>
      </c>
      <c r="G20" s="53" t="s">
        <v>1</v>
      </c>
      <c r="H20" s="53" t="s">
        <v>25</v>
      </c>
      <c r="I20" s="53" t="s">
        <v>17</v>
      </c>
    </row>
    <row r="21" spans="1:9">
      <c r="A21" s="54" t="s">
        <v>6</v>
      </c>
      <c r="B21" s="55">
        <f>3304981.94+602938.74</f>
        <v>3907920.6799999997</v>
      </c>
      <c r="C21" s="55">
        <v>152037</v>
      </c>
      <c r="D21" s="55"/>
      <c r="E21" s="55"/>
      <c r="F21" s="55"/>
      <c r="G21" s="55"/>
      <c r="H21" s="55">
        <f>136859.57+61821</f>
        <v>198680.57</v>
      </c>
      <c r="I21" s="57">
        <f>SUM(B21:H21)</f>
        <v>4258638.25</v>
      </c>
    </row>
    <row r="22" spans="1:9">
      <c r="A22" s="54" t="s">
        <v>19</v>
      </c>
      <c r="B22" s="55"/>
      <c r="C22" s="55"/>
      <c r="D22" s="55"/>
      <c r="E22" s="55"/>
      <c r="F22" s="55"/>
      <c r="G22" s="55"/>
      <c r="H22" s="55"/>
      <c r="I22" s="57">
        <f t="shared" ref="I22:I33" si="2">SUM(B22:H22)</f>
        <v>0</v>
      </c>
    </row>
    <row r="23" spans="1:9">
      <c r="A23" s="54" t="s">
        <v>8</v>
      </c>
      <c r="B23" s="55">
        <v>69085.039999999994</v>
      </c>
      <c r="C23" s="55">
        <v>229000.54</v>
      </c>
      <c r="D23" s="55">
        <v>613774.68999999994</v>
      </c>
      <c r="E23" s="55"/>
      <c r="F23" s="55"/>
      <c r="G23" s="55"/>
      <c r="H23" s="55"/>
      <c r="I23" s="57">
        <f t="shared" si="2"/>
        <v>911860.27</v>
      </c>
    </row>
    <row r="24" spans="1:9">
      <c r="A24" s="54" t="s">
        <v>7</v>
      </c>
      <c r="B24" s="55"/>
      <c r="C24" s="55"/>
      <c r="D24" s="55"/>
      <c r="E24" s="55"/>
      <c r="F24" s="55"/>
      <c r="G24" s="55"/>
      <c r="H24" s="55"/>
      <c r="I24" s="57">
        <f t="shared" si="2"/>
        <v>0</v>
      </c>
    </row>
    <row r="25" spans="1:9">
      <c r="A25" s="54" t="s">
        <v>0</v>
      </c>
      <c r="B25" s="55"/>
      <c r="C25" s="55"/>
      <c r="D25" s="55"/>
      <c r="E25" s="55"/>
      <c r="F25" s="55"/>
      <c r="G25" s="55"/>
      <c r="H25" s="55"/>
      <c r="I25" s="57">
        <f t="shared" si="2"/>
        <v>0</v>
      </c>
    </row>
    <row r="26" spans="1:9">
      <c r="A26" s="56" t="s">
        <v>23</v>
      </c>
      <c r="B26" s="55"/>
      <c r="C26" s="55"/>
      <c r="D26" s="55"/>
      <c r="E26" s="55"/>
      <c r="F26" s="55"/>
      <c r="G26" s="55"/>
      <c r="H26" s="55"/>
      <c r="I26" s="57">
        <f t="shared" si="2"/>
        <v>0</v>
      </c>
    </row>
    <row r="27" spans="1:9">
      <c r="A27" s="54" t="s">
        <v>13</v>
      </c>
      <c r="B27" s="55"/>
      <c r="C27" s="55"/>
      <c r="D27" s="55"/>
      <c r="E27" s="55"/>
      <c r="F27" s="55"/>
      <c r="G27" s="55"/>
      <c r="H27" s="55"/>
      <c r="I27" s="57">
        <f t="shared" si="2"/>
        <v>0</v>
      </c>
    </row>
    <row r="28" spans="1:9">
      <c r="A28" s="54" t="s">
        <v>14</v>
      </c>
      <c r="B28" s="55">
        <v>61399.53</v>
      </c>
      <c r="C28" s="55"/>
      <c r="D28" s="55"/>
      <c r="E28" s="55"/>
      <c r="F28" s="55"/>
      <c r="G28" s="55"/>
      <c r="H28" s="55">
        <f>110056.25+1488706.06</f>
        <v>1598762.31</v>
      </c>
      <c r="I28" s="57">
        <f t="shared" si="2"/>
        <v>1660161.84</v>
      </c>
    </row>
    <row r="29" spans="1:9">
      <c r="A29" s="54" t="s">
        <v>18</v>
      </c>
      <c r="B29" s="55">
        <v>124716.36</v>
      </c>
      <c r="C29" s="55"/>
      <c r="D29" s="55"/>
      <c r="E29" s="55"/>
      <c r="F29" s="55"/>
      <c r="G29" s="55"/>
      <c r="H29" s="55">
        <f>165.99+993899.91</f>
        <v>994065.9</v>
      </c>
      <c r="I29" s="57">
        <f t="shared" si="2"/>
        <v>1118782.26</v>
      </c>
    </row>
    <row r="30" spans="1:9">
      <c r="A30" s="54" t="s">
        <v>9</v>
      </c>
      <c r="B30" s="55"/>
      <c r="C30" s="55"/>
      <c r="D30" s="55"/>
      <c r="E30" s="55"/>
      <c r="F30" s="55"/>
      <c r="G30" s="55"/>
      <c r="H30" s="55"/>
      <c r="I30" s="57">
        <f t="shared" si="2"/>
        <v>0</v>
      </c>
    </row>
    <row r="31" spans="1:9">
      <c r="A31" s="54" t="s">
        <v>24</v>
      </c>
      <c r="B31" s="55">
        <v>35199.22</v>
      </c>
      <c r="C31" s="55"/>
      <c r="D31" s="55"/>
      <c r="E31" s="55"/>
      <c r="F31" s="55"/>
      <c r="G31" s="55"/>
      <c r="H31" s="55">
        <v>799378.03</v>
      </c>
      <c r="I31" s="57">
        <f t="shared" si="2"/>
        <v>834577.25</v>
      </c>
    </row>
    <row r="32" spans="1:9">
      <c r="A32" s="54" t="s">
        <v>10</v>
      </c>
      <c r="B32" s="55"/>
      <c r="C32" s="55"/>
      <c r="D32" s="55"/>
      <c r="E32" s="55"/>
      <c r="F32" s="55"/>
      <c r="G32" s="55"/>
      <c r="H32" s="55"/>
      <c r="I32" s="57">
        <f t="shared" si="2"/>
        <v>0</v>
      </c>
    </row>
    <row r="33" spans="1:9">
      <c r="A33" s="54" t="s">
        <v>11</v>
      </c>
      <c r="B33" s="55"/>
      <c r="C33" s="55"/>
      <c r="D33" s="55"/>
      <c r="E33" s="55"/>
      <c r="F33" s="55"/>
      <c r="G33" s="55"/>
      <c r="H33" s="55"/>
      <c r="I33" s="57">
        <f t="shared" si="2"/>
        <v>0</v>
      </c>
    </row>
    <row r="34" spans="1:9">
      <c r="A34" s="76" t="s">
        <v>59</v>
      </c>
      <c r="B34" s="77">
        <f t="shared" ref="B34:H34" si="3">SUM(B21:B33)</f>
        <v>4198320.8299999991</v>
      </c>
      <c r="C34" s="77">
        <f>SUM(C21:C33)</f>
        <v>381037.54000000004</v>
      </c>
      <c r="D34" s="77">
        <f t="shared" si="3"/>
        <v>613774.68999999994</v>
      </c>
      <c r="E34" s="77">
        <f t="shared" si="3"/>
        <v>0</v>
      </c>
      <c r="F34" s="77">
        <f t="shared" si="3"/>
        <v>0</v>
      </c>
      <c r="G34" s="77">
        <f t="shared" si="3"/>
        <v>0</v>
      </c>
      <c r="H34" s="77">
        <f t="shared" si="3"/>
        <v>3590886.8100000005</v>
      </c>
      <c r="I34" s="77">
        <f>SUM(B34:H34)</f>
        <v>8784019.8699999992</v>
      </c>
    </row>
    <row r="35" spans="1:9">
      <c r="A35" s="76" t="s">
        <v>60</v>
      </c>
      <c r="B35" s="77">
        <f>B34+B18</f>
        <v>4198320.8299999991</v>
      </c>
      <c r="C35" s="77">
        <f t="shared" ref="C35:I35" si="4">C34+C18</f>
        <v>381037.54000000004</v>
      </c>
      <c r="D35" s="77">
        <f t="shared" si="4"/>
        <v>25779589.059999999</v>
      </c>
      <c r="E35" s="77">
        <f t="shared" si="4"/>
        <v>0</v>
      </c>
      <c r="F35" s="77">
        <f t="shared" si="4"/>
        <v>0</v>
      </c>
      <c r="G35" s="77">
        <f t="shared" si="4"/>
        <v>0</v>
      </c>
      <c r="H35" s="77">
        <f t="shared" si="4"/>
        <v>3590886.8100000005</v>
      </c>
      <c r="I35" s="77">
        <f t="shared" si="4"/>
        <v>33949834.239999995</v>
      </c>
    </row>
    <row r="36" spans="1:9" s="43" customFormat="1" ht="13.5" thickBot="1">
      <c r="A36" s="72"/>
      <c r="B36" s="68"/>
      <c r="C36" s="68"/>
      <c r="D36" s="68"/>
      <c r="E36" s="68"/>
      <c r="F36" s="68"/>
      <c r="G36" s="68"/>
      <c r="H36" s="68"/>
      <c r="I36" s="69"/>
    </row>
    <row r="37" spans="1:9" s="43" customFormat="1">
      <c r="A37" s="62"/>
      <c r="B37" s="64" t="s">
        <v>5</v>
      </c>
      <c r="C37" s="64" t="s">
        <v>49</v>
      </c>
      <c r="D37" s="64" t="s">
        <v>4</v>
      </c>
      <c r="E37" s="64" t="s">
        <v>2</v>
      </c>
      <c r="F37" s="64" t="s">
        <v>3</v>
      </c>
      <c r="G37" s="64" t="s">
        <v>1</v>
      </c>
      <c r="H37" s="64" t="s">
        <v>25</v>
      </c>
      <c r="I37" s="65" t="s">
        <v>17</v>
      </c>
    </row>
    <row r="38" spans="1:9" s="43" customFormat="1" ht="13.5" thickBot="1">
      <c r="A38" s="61" t="s">
        <v>61</v>
      </c>
      <c r="B38" s="78">
        <f t="shared" ref="B38:I38" si="5">B15-B35</f>
        <v>-254191.04999999888</v>
      </c>
      <c r="C38" s="78">
        <f t="shared" si="5"/>
        <v>327.43999999994412</v>
      </c>
      <c r="D38" s="78">
        <f t="shared" si="5"/>
        <v>93943.820000000298</v>
      </c>
      <c r="E38" s="78">
        <f t="shared" si="5"/>
        <v>0</v>
      </c>
      <c r="F38" s="78">
        <f t="shared" si="5"/>
        <v>0</v>
      </c>
      <c r="G38" s="78">
        <f t="shared" si="5"/>
        <v>0</v>
      </c>
      <c r="H38" s="78">
        <f t="shared" si="5"/>
        <v>1046308.5899999999</v>
      </c>
      <c r="I38" s="79">
        <f t="shared" si="5"/>
        <v>886388.80000000447</v>
      </c>
    </row>
    <row r="39" spans="1:9" s="43" customFormat="1">
      <c r="A39" s="60"/>
      <c r="B39" s="90"/>
      <c r="C39" s="90"/>
      <c r="D39" s="90"/>
      <c r="E39" s="90"/>
      <c r="F39" s="90"/>
      <c r="G39" s="90"/>
      <c r="H39" s="90"/>
      <c r="I39" s="90"/>
    </row>
    <row r="40" spans="1:9">
      <c r="A40" s="73"/>
      <c r="B40" s="70"/>
      <c r="C40" s="70"/>
      <c r="D40" s="70"/>
      <c r="E40" s="70"/>
      <c r="F40" s="70"/>
      <c r="G40" s="70"/>
      <c r="H40" s="70"/>
      <c r="I40" s="71"/>
    </row>
    <row r="41" spans="1:9" ht="15.75" customHeight="1">
      <c r="C41" s="74"/>
      <c r="D41" s="109" t="s">
        <v>52</v>
      </c>
      <c r="E41" s="110"/>
      <c r="F41" s="110"/>
      <c r="G41" s="110"/>
      <c r="H41" s="74"/>
      <c r="I41" s="74"/>
    </row>
    <row r="42" spans="1:9" ht="12.75" customHeight="1">
      <c r="A42" s="67" t="s">
        <v>51</v>
      </c>
      <c r="B42" s="58"/>
      <c r="C42" s="70"/>
      <c r="D42" s="105" t="s">
        <v>64</v>
      </c>
      <c r="E42" s="106"/>
      <c r="F42" s="107"/>
      <c r="G42" s="81">
        <f>D9/D4</f>
        <v>49.866292143970718</v>
      </c>
      <c r="H42" s="70"/>
      <c r="I42" s="71"/>
    </row>
    <row r="43" spans="1:9" ht="12.75" customHeight="1">
      <c r="A43" s="59" t="s">
        <v>62</v>
      </c>
      <c r="B43" s="80">
        <v>2349</v>
      </c>
      <c r="C43" s="70"/>
      <c r="D43" s="105" t="s">
        <v>53</v>
      </c>
      <c r="E43" s="106"/>
      <c r="F43" s="107"/>
      <c r="G43" s="81">
        <f>I15/D4</f>
        <v>472.25951386158744</v>
      </c>
      <c r="H43" s="70"/>
      <c r="I43" s="71"/>
    </row>
    <row r="44" spans="1:9" ht="12.75" customHeight="1">
      <c r="A44" s="59" t="s">
        <v>63</v>
      </c>
      <c r="B44" s="80">
        <v>2488</v>
      </c>
      <c r="C44" s="70"/>
      <c r="D44" s="105" t="s">
        <v>54</v>
      </c>
      <c r="E44" s="106"/>
      <c r="F44" s="107"/>
      <c r="G44" s="81">
        <f>I18/D4</f>
        <v>341.16199240832367</v>
      </c>
      <c r="H44" s="70"/>
      <c r="I44" s="71"/>
    </row>
    <row r="45" spans="1:9" ht="12.75" customHeight="1">
      <c r="C45" s="74"/>
      <c r="D45" s="105" t="s">
        <v>55</v>
      </c>
      <c r="E45" s="106"/>
      <c r="F45" s="107"/>
      <c r="G45" s="81">
        <f>I34/D4</f>
        <v>119.081134277774</v>
      </c>
      <c r="H45" s="74"/>
      <c r="I45" s="74"/>
    </row>
    <row r="46" spans="1:9" ht="12.75" customHeight="1">
      <c r="A46" t="s">
        <v>50</v>
      </c>
      <c r="C46" s="68"/>
      <c r="D46" s="105" t="s">
        <v>57</v>
      </c>
      <c r="E46" s="106"/>
      <c r="F46" s="107"/>
      <c r="G46" s="81">
        <f>I34/I18</f>
        <v>0.34904572293402003</v>
      </c>
      <c r="H46" s="68"/>
      <c r="I46" s="69"/>
    </row>
    <row r="47" spans="1:9">
      <c r="C47" s="68"/>
      <c r="D47" s="68"/>
      <c r="F47" s="68"/>
      <c r="G47" s="68"/>
      <c r="H47" s="68"/>
      <c r="I47" s="69"/>
    </row>
    <row r="48" spans="1:9">
      <c r="C48" s="68"/>
      <c r="D48" s="68"/>
      <c r="E48" s="68"/>
      <c r="F48" s="68"/>
      <c r="G48" s="68"/>
      <c r="H48" s="68"/>
      <c r="I48" s="69"/>
    </row>
    <row r="49" spans="3:9">
      <c r="C49" s="68"/>
      <c r="D49" s="68"/>
      <c r="E49" s="68"/>
      <c r="F49" s="68"/>
      <c r="G49" s="68"/>
      <c r="H49" s="68"/>
      <c r="I49" s="69"/>
    </row>
    <row r="50" spans="3:9">
      <c r="C50" s="68"/>
      <c r="D50" s="68"/>
      <c r="E50" s="68"/>
      <c r="F50" s="68"/>
      <c r="G50" s="68"/>
      <c r="H50" s="68"/>
      <c r="I50" s="69"/>
    </row>
  </sheetData>
  <mergeCells count="7">
    <mergeCell ref="D46:F46"/>
    <mergeCell ref="A1:I1"/>
    <mergeCell ref="D41:G41"/>
    <mergeCell ref="D42:F42"/>
    <mergeCell ref="D43:F43"/>
    <mergeCell ref="D44:F44"/>
    <mergeCell ref="D45:F45"/>
  </mergeCells>
  <pageMargins left="0.7" right="0.7" top="0.75" bottom="0.75" header="0.3" footer="0.3"/>
  <pageSetup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workbookViewId="0">
      <selection activeCell="B14" sqref="B14"/>
    </sheetView>
  </sheetViews>
  <sheetFormatPr defaultRowHeight="12.75"/>
  <cols>
    <col min="1" max="1" width="43.85546875" customWidth="1"/>
    <col min="2" max="2" width="16.42578125" bestFit="1" customWidth="1"/>
    <col min="3" max="3" width="21" bestFit="1" customWidth="1"/>
    <col min="4" max="4" width="14.85546875" bestFit="1" customWidth="1"/>
    <col min="5" max="9" width="14.5703125" customWidth="1"/>
  </cols>
  <sheetData>
    <row r="1" spans="1:9" ht="23.25">
      <c r="A1" s="108" t="s">
        <v>70</v>
      </c>
      <c r="B1" s="108"/>
      <c r="C1" s="108"/>
      <c r="D1" s="108"/>
      <c r="E1" s="108"/>
      <c r="F1" s="108"/>
      <c r="G1" s="108"/>
      <c r="H1" s="108"/>
      <c r="I1" s="108"/>
    </row>
    <row r="2" spans="1:9" ht="18">
      <c r="A2" s="2"/>
      <c r="B2" s="2"/>
      <c r="C2" s="88" t="s">
        <v>71</v>
      </c>
      <c r="D2" s="89" t="s">
        <v>77</v>
      </c>
      <c r="E2" s="2"/>
      <c r="F2" s="2"/>
      <c r="G2" s="2"/>
      <c r="H2" s="2"/>
      <c r="I2" s="2"/>
    </row>
    <row r="3" spans="1:9" s="1" customFormat="1" ht="23.25">
      <c r="A3" s="83"/>
      <c r="B3" s="83"/>
      <c r="C3" s="88" t="s">
        <v>72</v>
      </c>
      <c r="D3" s="89" t="s">
        <v>82</v>
      </c>
      <c r="E3" s="84"/>
      <c r="F3" s="84"/>
      <c r="G3" s="84"/>
      <c r="H3" s="84"/>
      <c r="I3" s="83"/>
    </row>
    <row r="4" spans="1:9" s="1" customFormat="1" ht="23.25">
      <c r="A4" s="83"/>
      <c r="B4" s="83"/>
      <c r="C4" s="82" t="s">
        <v>45</v>
      </c>
      <c r="D4" s="85">
        <v>95962</v>
      </c>
      <c r="E4" s="84"/>
      <c r="F4" s="84"/>
      <c r="G4" s="84"/>
      <c r="H4" s="84"/>
      <c r="I4" s="83"/>
    </row>
    <row r="5" spans="1:9">
      <c r="A5" s="4" t="s">
        <v>22</v>
      </c>
      <c r="B5" s="70"/>
      <c r="C5" s="70"/>
      <c r="D5" s="70"/>
      <c r="E5" s="70"/>
      <c r="F5" s="70"/>
      <c r="G5" s="70"/>
      <c r="H5" s="70"/>
      <c r="I5" s="2"/>
    </row>
    <row r="6" spans="1:9">
      <c r="A6" s="2"/>
      <c r="B6" s="70"/>
      <c r="C6" s="70"/>
      <c r="D6" s="70"/>
      <c r="E6" s="70"/>
      <c r="F6" s="70"/>
      <c r="G6" s="70"/>
      <c r="H6" s="70"/>
      <c r="I6" s="2"/>
    </row>
    <row r="7" spans="1:9">
      <c r="A7" s="66" t="s">
        <v>46</v>
      </c>
      <c r="B7" s="49" t="s">
        <v>65</v>
      </c>
      <c r="C7" s="49" t="s">
        <v>66</v>
      </c>
      <c r="D7" s="49" t="s">
        <v>67</v>
      </c>
      <c r="E7" s="86"/>
      <c r="F7" s="87"/>
      <c r="G7" s="86"/>
      <c r="H7" s="86"/>
      <c r="I7" s="86"/>
    </row>
    <row r="8" spans="1:9">
      <c r="A8" s="50" t="s">
        <v>48</v>
      </c>
      <c r="B8" s="51">
        <v>0</v>
      </c>
      <c r="C8" s="51"/>
      <c r="D8" s="51">
        <f>B8-C8</f>
        <v>0</v>
      </c>
      <c r="E8" s="68"/>
      <c r="F8" s="69"/>
      <c r="G8" s="68"/>
      <c r="H8" s="68"/>
      <c r="I8" s="63"/>
    </row>
    <row r="9" spans="1:9">
      <c r="A9" s="50" t="s">
        <v>47</v>
      </c>
      <c r="B9" s="51">
        <v>0</v>
      </c>
      <c r="C9" s="51"/>
      <c r="D9" s="51">
        <f>B9-C9</f>
        <v>0</v>
      </c>
      <c r="E9" s="68"/>
      <c r="F9" s="68"/>
      <c r="G9" s="68"/>
      <c r="H9" s="68"/>
      <c r="I9" s="63"/>
    </row>
    <row r="10" spans="1:9">
      <c r="A10" s="2"/>
      <c r="B10" s="70"/>
      <c r="C10" s="70"/>
      <c r="D10" s="70"/>
      <c r="E10" s="70"/>
      <c r="F10" s="70"/>
      <c r="G10" s="70"/>
      <c r="H10" s="70"/>
      <c r="I10" s="2"/>
    </row>
    <row r="11" spans="1:9">
      <c r="A11" s="38" t="s">
        <v>68</v>
      </c>
      <c r="B11" s="39" t="s">
        <v>76</v>
      </c>
      <c r="C11" s="39" t="s">
        <v>49</v>
      </c>
      <c r="D11" s="39" t="s">
        <v>4</v>
      </c>
      <c r="E11" s="39" t="s">
        <v>2</v>
      </c>
      <c r="F11" s="39" t="s">
        <v>3</v>
      </c>
      <c r="G11" s="39" t="s">
        <v>1</v>
      </c>
      <c r="H11" s="39" t="s">
        <v>25</v>
      </c>
      <c r="I11" s="39" t="s">
        <v>17</v>
      </c>
    </row>
    <row r="12" spans="1:9">
      <c r="A12" s="41" t="s">
        <v>12</v>
      </c>
      <c r="B12" s="42"/>
      <c r="C12" s="42"/>
      <c r="D12" s="42"/>
      <c r="E12" s="42"/>
      <c r="F12" s="42"/>
      <c r="G12" s="42"/>
      <c r="H12" s="42"/>
      <c r="I12" s="42">
        <f>SUM(B12:H12)</f>
        <v>0</v>
      </c>
    </row>
    <row r="13" spans="1:9">
      <c r="A13" s="41" t="s">
        <v>15</v>
      </c>
      <c r="B13" s="42">
        <f>1854238.35</f>
        <v>1854238.35</v>
      </c>
      <c r="C13" s="42">
        <v>490210.81</v>
      </c>
      <c r="D13" s="42">
        <v>1351441.9</v>
      </c>
      <c r="E13" s="42"/>
      <c r="F13" s="42"/>
      <c r="G13" s="42"/>
      <c r="H13" s="42">
        <f>201057.59+423645.89+10645.39</f>
        <v>635348.87</v>
      </c>
      <c r="I13" s="42">
        <f t="shared" ref="I13:I14" si="0">SUM(B13:H13)</f>
        <v>4331239.93</v>
      </c>
    </row>
    <row r="14" spans="1:9">
      <c r="A14" s="41" t="s">
        <v>16</v>
      </c>
      <c r="B14" s="42"/>
      <c r="C14" s="42"/>
      <c r="D14" s="42"/>
      <c r="E14" s="42"/>
      <c r="F14" s="42"/>
      <c r="G14" s="42"/>
      <c r="H14" s="42"/>
      <c r="I14" s="42">
        <f t="shared" si="0"/>
        <v>0</v>
      </c>
    </row>
    <row r="15" spans="1:9">
      <c r="A15" s="40" t="s">
        <v>56</v>
      </c>
      <c r="B15" s="48">
        <f t="shared" ref="B15:H15" si="1">SUM(B12:B14)</f>
        <v>1854238.35</v>
      </c>
      <c r="C15" s="48">
        <f t="shared" si="1"/>
        <v>490210.81</v>
      </c>
      <c r="D15" s="48">
        <f>SUM(D12:D14)</f>
        <v>1351441.9</v>
      </c>
      <c r="E15" s="48">
        <f t="shared" si="1"/>
        <v>0</v>
      </c>
      <c r="F15" s="48">
        <f t="shared" si="1"/>
        <v>0</v>
      </c>
      <c r="G15" s="48">
        <f t="shared" si="1"/>
        <v>0</v>
      </c>
      <c r="H15" s="48">
        <f t="shared" si="1"/>
        <v>635348.87</v>
      </c>
      <c r="I15" s="48">
        <f>SUM(B15:H15)</f>
        <v>4331239.93</v>
      </c>
    </row>
    <row r="16" spans="1:9" s="43" customFormat="1">
      <c r="A16" s="63"/>
      <c r="B16" s="68"/>
      <c r="C16" s="68"/>
      <c r="D16" s="68"/>
      <c r="E16" s="68"/>
      <c r="F16" s="68"/>
      <c r="G16" s="68"/>
      <c r="H16" s="68"/>
      <c r="I16" s="69"/>
    </row>
    <row r="17" spans="1:9" s="43" customFormat="1">
      <c r="A17" s="44" t="s">
        <v>69</v>
      </c>
      <c r="B17" s="45" t="s">
        <v>76</v>
      </c>
      <c r="C17" s="45" t="s">
        <v>49</v>
      </c>
      <c r="D17" s="45" t="s">
        <v>4</v>
      </c>
      <c r="E17" s="45" t="s">
        <v>2</v>
      </c>
      <c r="F17" s="45" t="s">
        <v>3</v>
      </c>
      <c r="G17" s="45" t="s">
        <v>1</v>
      </c>
      <c r="H17" s="45" t="s">
        <v>25</v>
      </c>
      <c r="I17" s="45" t="s">
        <v>17</v>
      </c>
    </row>
    <row r="18" spans="1:9" s="43" customFormat="1">
      <c r="A18" s="75" t="s">
        <v>21</v>
      </c>
      <c r="B18" s="46"/>
      <c r="C18" s="46">
        <v>143434.34</v>
      </c>
      <c r="D18" s="46">
        <v>89053.97</v>
      </c>
      <c r="E18" s="46"/>
      <c r="F18" s="46"/>
      <c r="G18" s="46"/>
      <c r="H18" s="46"/>
      <c r="I18" s="47">
        <f>SUM(B18:H18)</f>
        <v>232488.31</v>
      </c>
    </row>
    <row r="19" spans="1:9">
      <c r="A19" s="2"/>
      <c r="B19" s="70"/>
      <c r="C19" s="70"/>
      <c r="D19" s="70"/>
      <c r="E19" s="70"/>
      <c r="F19" s="70"/>
      <c r="G19" s="70"/>
      <c r="H19" s="70"/>
      <c r="I19" s="71"/>
    </row>
    <row r="20" spans="1:9">
      <c r="A20" s="52" t="s">
        <v>58</v>
      </c>
      <c r="B20" s="53" t="s">
        <v>76</v>
      </c>
      <c r="C20" s="53" t="s">
        <v>49</v>
      </c>
      <c r="D20" s="53" t="s">
        <v>4</v>
      </c>
      <c r="E20" s="53" t="s">
        <v>2</v>
      </c>
      <c r="F20" s="53" t="s">
        <v>3</v>
      </c>
      <c r="G20" s="53" t="s">
        <v>1</v>
      </c>
      <c r="H20" s="53" t="s">
        <v>25</v>
      </c>
      <c r="I20" s="53" t="s">
        <v>17</v>
      </c>
    </row>
    <row r="21" spans="1:9">
      <c r="A21" s="54" t="s">
        <v>6</v>
      </c>
      <c r="B21" s="55">
        <f>564282.48</f>
        <v>564282.48</v>
      </c>
      <c r="C21" s="55">
        <v>144258.60999999999</v>
      </c>
      <c r="D21" s="55"/>
      <c r="E21" s="55"/>
      <c r="F21" s="55"/>
      <c r="G21" s="55"/>
      <c r="H21" s="55"/>
      <c r="I21" s="57">
        <f>SUM(B21:H21)</f>
        <v>708541.09</v>
      </c>
    </row>
    <row r="22" spans="1:9">
      <c r="A22" s="54" t="s">
        <v>19</v>
      </c>
      <c r="B22" s="55"/>
      <c r="C22" s="55"/>
      <c r="D22" s="55"/>
      <c r="E22" s="55"/>
      <c r="F22" s="55"/>
      <c r="G22" s="55"/>
      <c r="H22" s="55"/>
      <c r="I22" s="57">
        <f t="shared" ref="I22:I33" si="2">SUM(B22:H22)</f>
        <v>0</v>
      </c>
    </row>
    <row r="23" spans="1:9">
      <c r="A23" s="54" t="s">
        <v>8</v>
      </c>
      <c r="B23" s="55">
        <v>44549.45</v>
      </c>
      <c r="C23" s="55">
        <v>1177.25</v>
      </c>
      <c r="D23" s="55"/>
      <c r="E23" s="55"/>
      <c r="F23" s="55"/>
      <c r="G23" s="55"/>
      <c r="H23" s="55"/>
      <c r="I23" s="57">
        <f t="shared" si="2"/>
        <v>45726.7</v>
      </c>
    </row>
    <row r="24" spans="1:9">
      <c r="A24" s="54" t="s">
        <v>7</v>
      </c>
      <c r="B24" s="55"/>
      <c r="C24" s="55"/>
      <c r="D24" s="55"/>
      <c r="E24" s="55"/>
      <c r="F24" s="55"/>
      <c r="G24" s="55"/>
      <c r="H24" s="55"/>
      <c r="I24" s="57">
        <f t="shared" si="2"/>
        <v>0</v>
      </c>
    </row>
    <row r="25" spans="1:9">
      <c r="A25" s="54" t="s">
        <v>0</v>
      </c>
      <c r="B25" s="55"/>
      <c r="C25" s="55"/>
      <c r="D25" s="55"/>
      <c r="E25" s="55"/>
      <c r="F25" s="55"/>
      <c r="G25" s="55"/>
      <c r="H25" s="55"/>
      <c r="I25" s="57">
        <f t="shared" si="2"/>
        <v>0</v>
      </c>
    </row>
    <row r="26" spans="1:9">
      <c r="A26" s="56" t="s">
        <v>23</v>
      </c>
      <c r="B26" s="55"/>
      <c r="C26" s="55"/>
      <c r="D26" s="55"/>
      <c r="E26" s="55"/>
      <c r="F26" s="55"/>
      <c r="G26" s="55"/>
      <c r="H26" s="55"/>
      <c r="I26" s="57">
        <f t="shared" si="2"/>
        <v>0</v>
      </c>
    </row>
    <row r="27" spans="1:9">
      <c r="A27" s="54" t="s">
        <v>13</v>
      </c>
      <c r="B27" s="55"/>
      <c r="C27" s="55"/>
      <c r="D27" s="55"/>
      <c r="E27" s="55"/>
      <c r="F27" s="55"/>
      <c r="G27" s="55"/>
      <c r="H27" s="55"/>
      <c r="I27" s="57">
        <f t="shared" si="2"/>
        <v>0</v>
      </c>
    </row>
    <row r="28" spans="1:9">
      <c r="A28" s="54" t="s">
        <v>14</v>
      </c>
      <c r="B28" s="55">
        <v>18399.439999999999</v>
      </c>
      <c r="C28" s="55"/>
      <c r="D28" s="55"/>
      <c r="E28" s="55"/>
      <c r="F28" s="55"/>
      <c r="G28" s="55"/>
      <c r="H28" s="55">
        <f>195932.12+6364.61</f>
        <v>202296.72999999998</v>
      </c>
      <c r="I28" s="57">
        <f t="shared" si="2"/>
        <v>220696.16999999998</v>
      </c>
    </row>
    <row r="29" spans="1:9">
      <c r="A29" s="54" t="s">
        <v>18</v>
      </c>
      <c r="B29" s="55">
        <v>820145.1</v>
      </c>
      <c r="C29" s="55">
        <v>367715.8</v>
      </c>
      <c r="D29" s="55"/>
      <c r="E29" s="55"/>
      <c r="F29" s="55"/>
      <c r="G29" s="55"/>
      <c r="H29" s="55">
        <v>5125.47</v>
      </c>
      <c r="I29" s="57">
        <f t="shared" si="2"/>
        <v>1192986.3699999999</v>
      </c>
    </row>
    <row r="30" spans="1:9">
      <c r="A30" s="54" t="s">
        <v>9</v>
      </c>
      <c r="B30" s="55"/>
      <c r="C30" s="55"/>
      <c r="D30" s="55"/>
      <c r="E30" s="55"/>
      <c r="F30" s="55"/>
      <c r="G30" s="55"/>
      <c r="H30" s="55"/>
      <c r="I30" s="57">
        <f t="shared" si="2"/>
        <v>0</v>
      </c>
    </row>
    <row r="31" spans="1:9">
      <c r="A31" s="54" t="s">
        <v>24</v>
      </c>
      <c r="B31" s="55">
        <v>31632.91</v>
      </c>
      <c r="C31" s="55"/>
      <c r="D31" s="55"/>
      <c r="E31" s="55"/>
      <c r="F31" s="55"/>
      <c r="G31" s="55"/>
      <c r="H31" s="55">
        <v>636820.28</v>
      </c>
      <c r="I31" s="57">
        <f t="shared" si="2"/>
        <v>668453.19000000006</v>
      </c>
    </row>
    <row r="32" spans="1:9">
      <c r="A32" s="54" t="s">
        <v>10</v>
      </c>
      <c r="B32" s="55"/>
      <c r="C32" s="55"/>
      <c r="D32" s="55"/>
      <c r="E32" s="55"/>
      <c r="F32" s="55"/>
      <c r="G32" s="55"/>
      <c r="H32" s="55"/>
      <c r="I32" s="57">
        <f t="shared" si="2"/>
        <v>0</v>
      </c>
    </row>
    <row r="33" spans="1:9">
      <c r="A33" s="54" t="s">
        <v>11</v>
      </c>
      <c r="B33" s="55"/>
      <c r="C33" s="55"/>
      <c r="D33" s="55"/>
      <c r="E33" s="55"/>
      <c r="F33" s="55"/>
      <c r="G33" s="55"/>
      <c r="H33" s="55"/>
      <c r="I33" s="57">
        <f t="shared" si="2"/>
        <v>0</v>
      </c>
    </row>
    <row r="34" spans="1:9">
      <c r="A34" s="76" t="s">
        <v>59</v>
      </c>
      <c r="B34" s="77">
        <f t="shared" ref="B34:H34" si="3">SUM(B21:B33)</f>
        <v>1479009.3799999997</v>
      </c>
      <c r="C34" s="77">
        <f>SUM(C21:C33)</f>
        <v>513151.66</v>
      </c>
      <c r="D34" s="77">
        <f t="shared" si="3"/>
        <v>0</v>
      </c>
      <c r="E34" s="77">
        <f t="shared" si="3"/>
        <v>0</v>
      </c>
      <c r="F34" s="77">
        <f t="shared" si="3"/>
        <v>0</v>
      </c>
      <c r="G34" s="77">
        <f t="shared" si="3"/>
        <v>0</v>
      </c>
      <c r="H34" s="77">
        <f t="shared" si="3"/>
        <v>844242.48</v>
      </c>
      <c r="I34" s="77">
        <f>SUM(B34:H34)</f>
        <v>2836403.5199999996</v>
      </c>
    </row>
    <row r="35" spans="1:9">
      <c r="A35" s="76" t="s">
        <v>60</v>
      </c>
      <c r="B35" s="77">
        <f>B34+B18</f>
        <v>1479009.3799999997</v>
      </c>
      <c r="C35" s="77">
        <f t="shared" ref="C35:I35" si="4">C34+C18</f>
        <v>656586</v>
      </c>
      <c r="D35" s="77">
        <f t="shared" si="4"/>
        <v>89053.97</v>
      </c>
      <c r="E35" s="77">
        <f t="shared" si="4"/>
        <v>0</v>
      </c>
      <c r="F35" s="77">
        <f t="shared" si="4"/>
        <v>0</v>
      </c>
      <c r="G35" s="77">
        <f t="shared" si="4"/>
        <v>0</v>
      </c>
      <c r="H35" s="77">
        <f t="shared" si="4"/>
        <v>844242.48</v>
      </c>
      <c r="I35" s="77">
        <f t="shared" si="4"/>
        <v>3068891.8299999996</v>
      </c>
    </row>
    <row r="36" spans="1:9" s="43" customFormat="1" ht="13.5" thickBot="1">
      <c r="A36" s="72"/>
      <c r="B36" s="68"/>
      <c r="C36" s="68"/>
      <c r="D36" s="68"/>
      <c r="E36" s="68"/>
      <c r="F36" s="68"/>
      <c r="G36" s="68"/>
      <c r="H36" s="68"/>
      <c r="I36" s="69"/>
    </row>
    <row r="37" spans="1:9" s="43" customFormat="1">
      <c r="A37" s="62"/>
      <c r="B37" s="64" t="s">
        <v>5</v>
      </c>
      <c r="C37" s="64" t="s">
        <v>49</v>
      </c>
      <c r="D37" s="64" t="s">
        <v>4</v>
      </c>
      <c r="E37" s="64" t="s">
        <v>2</v>
      </c>
      <c r="F37" s="64" t="s">
        <v>3</v>
      </c>
      <c r="G37" s="64" t="s">
        <v>1</v>
      </c>
      <c r="H37" s="64" t="s">
        <v>25</v>
      </c>
      <c r="I37" s="65" t="s">
        <v>17</v>
      </c>
    </row>
    <row r="38" spans="1:9" s="43" customFormat="1" ht="13.5" thickBot="1">
      <c r="A38" s="61" t="s">
        <v>61</v>
      </c>
      <c r="B38" s="78">
        <f t="shared" ref="B38:I38" si="5">B15-B35</f>
        <v>375228.97000000044</v>
      </c>
      <c r="C38" s="78">
        <f t="shared" si="5"/>
        <v>-166375.19</v>
      </c>
      <c r="D38" s="78">
        <f t="shared" si="5"/>
        <v>1262387.93</v>
      </c>
      <c r="E38" s="78">
        <f t="shared" si="5"/>
        <v>0</v>
      </c>
      <c r="F38" s="78">
        <f t="shared" si="5"/>
        <v>0</v>
      </c>
      <c r="G38" s="78">
        <f t="shared" si="5"/>
        <v>0</v>
      </c>
      <c r="H38" s="78">
        <f t="shared" si="5"/>
        <v>-208893.61</v>
      </c>
      <c r="I38" s="79">
        <f t="shared" si="5"/>
        <v>1262348.1000000001</v>
      </c>
    </row>
    <row r="39" spans="1:9" s="43" customFormat="1">
      <c r="A39" s="60"/>
      <c r="B39" s="90"/>
      <c r="C39" s="90"/>
      <c r="D39" s="90"/>
      <c r="E39" s="90"/>
      <c r="F39" s="90"/>
      <c r="G39" s="90"/>
      <c r="H39" s="90"/>
      <c r="I39" s="90"/>
    </row>
    <row r="40" spans="1:9">
      <c r="A40" s="73"/>
      <c r="B40" s="70"/>
      <c r="C40" s="70"/>
      <c r="D40" s="70"/>
      <c r="E40" s="70"/>
      <c r="F40" s="70"/>
      <c r="G40" s="70"/>
      <c r="H40" s="70"/>
      <c r="I40" s="71"/>
    </row>
    <row r="41" spans="1:9" ht="15.75" customHeight="1">
      <c r="C41" s="74"/>
      <c r="D41" s="109" t="s">
        <v>52</v>
      </c>
      <c r="E41" s="110"/>
      <c r="F41" s="110"/>
      <c r="G41" s="110"/>
      <c r="H41" s="74"/>
      <c r="I41" s="74"/>
    </row>
    <row r="42" spans="1:9" ht="12.75" customHeight="1">
      <c r="A42" s="67" t="s">
        <v>51</v>
      </c>
      <c r="B42" s="58"/>
      <c r="C42" s="70"/>
      <c r="D42" s="105" t="s">
        <v>64</v>
      </c>
      <c r="E42" s="106"/>
      <c r="F42" s="107"/>
      <c r="G42" s="81">
        <f>D9/D4</f>
        <v>0</v>
      </c>
      <c r="H42" s="70"/>
      <c r="I42" s="71"/>
    </row>
    <row r="43" spans="1:9" ht="12.75" customHeight="1">
      <c r="A43" s="59" t="s">
        <v>62</v>
      </c>
      <c r="B43" s="80">
        <v>1326</v>
      </c>
      <c r="C43" s="70"/>
      <c r="D43" s="105" t="s">
        <v>53</v>
      </c>
      <c r="E43" s="106"/>
      <c r="F43" s="107"/>
      <c r="G43" s="81">
        <f>I15/D4</f>
        <v>45.134948521289672</v>
      </c>
      <c r="H43" s="70"/>
      <c r="I43" s="71"/>
    </row>
    <row r="44" spans="1:9" ht="12.75" customHeight="1">
      <c r="A44" s="59" t="s">
        <v>63</v>
      </c>
      <c r="B44" s="80">
        <v>819</v>
      </c>
      <c r="C44" s="70"/>
      <c r="D44" s="105" t="s">
        <v>54</v>
      </c>
      <c r="E44" s="106"/>
      <c r="F44" s="107"/>
      <c r="G44" s="81">
        <f>I18/D4</f>
        <v>2.4227122194201871</v>
      </c>
      <c r="H44" s="70"/>
      <c r="I44" s="71"/>
    </row>
    <row r="45" spans="1:9" ht="12.75" customHeight="1">
      <c r="C45" s="74"/>
      <c r="D45" s="105" t="s">
        <v>55</v>
      </c>
      <c r="E45" s="106"/>
      <c r="F45" s="107"/>
      <c r="G45" s="81">
        <f>I34/D4</f>
        <v>29.557569871407427</v>
      </c>
      <c r="H45" s="74"/>
      <c r="I45" s="74"/>
    </row>
    <row r="46" spans="1:9" ht="12.75" customHeight="1">
      <c r="A46" t="s">
        <v>50</v>
      </c>
      <c r="C46" s="68"/>
      <c r="D46" s="105" t="s">
        <v>57</v>
      </c>
      <c r="E46" s="106"/>
      <c r="F46" s="107"/>
      <c r="G46" s="81">
        <f>I34/I18</f>
        <v>12.200198452988882</v>
      </c>
      <c r="H46" s="68"/>
      <c r="I46" s="69"/>
    </row>
    <row r="47" spans="1:9">
      <c r="C47" s="68"/>
      <c r="D47" s="68"/>
      <c r="F47" s="68"/>
      <c r="G47" s="68"/>
      <c r="H47" s="68"/>
      <c r="I47" s="69"/>
    </row>
    <row r="48" spans="1:9">
      <c r="C48" s="68"/>
      <c r="D48" s="68"/>
      <c r="E48" s="68"/>
      <c r="F48" s="68"/>
      <c r="G48" s="68"/>
      <c r="H48" s="68"/>
      <c r="I48" s="69"/>
    </row>
    <row r="49" spans="3:9">
      <c r="C49" s="68"/>
      <c r="D49" s="68"/>
      <c r="E49" s="68"/>
      <c r="F49" s="68"/>
      <c r="G49" s="68"/>
      <c r="H49" s="68"/>
      <c r="I49" s="69"/>
    </row>
    <row r="50" spans="3:9">
      <c r="C50" s="68"/>
      <c r="D50" s="68"/>
      <c r="E50" s="68"/>
      <c r="F50" s="68"/>
      <c r="G50" s="68"/>
      <c r="H50" s="68"/>
      <c r="I50" s="69"/>
    </row>
  </sheetData>
  <mergeCells count="7">
    <mergeCell ref="D46:F46"/>
    <mergeCell ref="A1:I1"/>
    <mergeCell ref="D41:G41"/>
    <mergeCell ref="D42:F42"/>
    <mergeCell ref="D43:F43"/>
    <mergeCell ref="D44:F44"/>
    <mergeCell ref="D45:F45"/>
  </mergeCells>
  <pageMargins left="0.7" right="0.7" top="0.75" bottom="0.75" header="0.3" footer="0.3"/>
  <pageSetup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workbookViewId="0">
      <selection activeCell="B21" sqref="B21"/>
    </sheetView>
  </sheetViews>
  <sheetFormatPr defaultRowHeight="12.75"/>
  <cols>
    <col min="1" max="1" width="43.85546875" customWidth="1"/>
    <col min="2" max="2" width="16.42578125" bestFit="1" customWidth="1"/>
    <col min="3" max="3" width="21" bestFit="1" customWidth="1"/>
    <col min="4" max="4" width="14.85546875" bestFit="1" customWidth="1"/>
    <col min="5" max="9" width="14.5703125" customWidth="1"/>
  </cols>
  <sheetData>
    <row r="1" spans="1:9" ht="23.25">
      <c r="A1" s="108" t="s">
        <v>70</v>
      </c>
      <c r="B1" s="108"/>
      <c r="C1" s="108"/>
      <c r="D1" s="108"/>
      <c r="E1" s="108"/>
      <c r="F1" s="108"/>
      <c r="G1" s="108"/>
      <c r="H1" s="108"/>
      <c r="I1" s="108"/>
    </row>
    <row r="2" spans="1:9" ht="18">
      <c r="A2" s="2"/>
      <c r="B2" s="2"/>
      <c r="C2" s="88" t="s">
        <v>71</v>
      </c>
      <c r="D2" s="89" t="s">
        <v>77</v>
      </c>
      <c r="E2" s="2"/>
      <c r="F2" s="2"/>
      <c r="G2" s="2"/>
      <c r="H2" s="2"/>
      <c r="I2" s="2"/>
    </row>
    <row r="3" spans="1:9" s="1" customFormat="1" ht="23.25">
      <c r="A3" s="83"/>
      <c r="B3" s="83"/>
      <c r="C3" s="88" t="s">
        <v>72</v>
      </c>
      <c r="D3" s="89" t="s">
        <v>83</v>
      </c>
      <c r="E3" s="84"/>
      <c r="F3" s="84"/>
      <c r="G3" s="84"/>
      <c r="H3" s="84"/>
      <c r="I3" s="83"/>
    </row>
    <row r="4" spans="1:9" s="1" customFormat="1" ht="23.25">
      <c r="A4" s="83"/>
      <c r="B4" s="83"/>
      <c r="C4" s="82" t="s">
        <v>45</v>
      </c>
      <c r="D4" s="85">
        <v>165389</v>
      </c>
      <c r="E4" s="84"/>
      <c r="F4" s="84"/>
      <c r="G4" s="84"/>
      <c r="H4" s="84"/>
      <c r="I4" s="83"/>
    </row>
    <row r="5" spans="1:9">
      <c r="A5" s="4" t="s">
        <v>22</v>
      </c>
      <c r="B5" s="70"/>
      <c r="C5" s="70"/>
      <c r="D5" s="70"/>
      <c r="E5" s="70"/>
      <c r="F5" s="70"/>
      <c r="G5" s="70"/>
      <c r="H5" s="70"/>
      <c r="I5" s="2"/>
    </row>
    <row r="6" spans="1:9">
      <c r="A6" s="2"/>
      <c r="B6" s="70"/>
      <c r="C6" s="70"/>
      <c r="D6" s="70"/>
      <c r="E6" s="70"/>
      <c r="F6" s="70"/>
      <c r="G6" s="70"/>
      <c r="H6" s="70"/>
      <c r="I6" s="2"/>
    </row>
    <row r="7" spans="1:9">
      <c r="A7" s="66" t="s">
        <v>46</v>
      </c>
      <c r="B7" s="49" t="s">
        <v>65</v>
      </c>
      <c r="C7" s="49" t="s">
        <v>66</v>
      </c>
      <c r="D7" s="49" t="s">
        <v>67</v>
      </c>
      <c r="E7" s="86"/>
      <c r="F7" s="87"/>
      <c r="G7" s="86"/>
      <c r="H7" s="86"/>
      <c r="I7" s="86"/>
    </row>
    <row r="8" spans="1:9">
      <c r="A8" s="50" t="s">
        <v>48</v>
      </c>
      <c r="B8" s="51">
        <v>10467591.810000001</v>
      </c>
      <c r="C8" s="51"/>
      <c r="D8" s="51">
        <f>B8-C8</f>
        <v>10467591.810000001</v>
      </c>
      <c r="E8" s="68"/>
      <c r="F8" s="69"/>
      <c r="G8" s="68"/>
      <c r="H8" s="68"/>
      <c r="I8" s="63"/>
    </row>
    <row r="9" spans="1:9">
      <c r="A9" s="50" t="s">
        <v>47</v>
      </c>
      <c r="B9" s="51">
        <v>8944745.9399999995</v>
      </c>
      <c r="C9" s="51"/>
      <c r="D9" s="51">
        <f>B9-C9</f>
        <v>8944745.9399999995</v>
      </c>
      <c r="E9" s="68"/>
      <c r="F9" s="68"/>
      <c r="G9" s="68"/>
      <c r="H9" s="68"/>
      <c r="I9" s="63"/>
    </row>
    <row r="10" spans="1:9">
      <c r="A10" s="2"/>
      <c r="B10" s="70"/>
      <c r="C10" s="70"/>
      <c r="D10" s="70"/>
      <c r="E10" s="70"/>
      <c r="F10" s="70"/>
      <c r="G10" s="70"/>
      <c r="H10" s="70"/>
      <c r="I10" s="2"/>
    </row>
    <row r="11" spans="1:9">
      <c r="A11" s="38" t="s">
        <v>68</v>
      </c>
      <c r="B11" s="39" t="s">
        <v>76</v>
      </c>
      <c r="C11" s="39" t="s">
        <v>49</v>
      </c>
      <c r="D11" s="39" t="s">
        <v>4</v>
      </c>
      <c r="E11" s="39" t="s">
        <v>2</v>
      </c>
      <c r="F11" s="39" t="s">
        <v>3</v>
      </c>
      <c r="G11" s="39" t="s">
        <v>1</v>
      </c>
      <c r="H11" s="39" t="s">
        <v>25</v>
      </c>
      <c r="I11" s="39" t="s">
        <v>17</v>
      </c>
    </row>
    <row r="12" spans="1:9">
      <c r="A12" s="41" t="s">
        <v>12</v>
      </c>
      <c r="B12" s="42"/>
      <c r="C12" s="42"/>
      <c r="D12" s="42"/>
      <c r="E12" s="42"/>
      <c r="F12" s="42"/>
      <c r="G12" s="42"/>
      <c r="H12" s="42"/>
      <c r="I12" s="42">
        <f>SUM(B12:H12)</f>
        <v>0</v>
      </c>
    </row>
    <row r="13" spans="1:9">
      <c r="A13" s="41" t="s">
        <v>15</v>
      </c>
      <c r="B13" s="42">
        <v>1096196.8899999999</v>
      </c>
      <c r="C13" s="42">
        <v>4571818.34</v>
      </c>
      <c r="D13" s="42"/>
      <c r="E13" s="42"/>
      <c r="F13" s="42">
        <v>1492065.26</v>
      </c>
      <c r="G13" s="42">
        <v>2842153.55</v>
      </c>
      <c r="H13" s="42">
        <f>18500</f>
        <v>18500</v>
      </c>
      <c r="I13" s="42">
        <f t="shared" ref="I13:I14" si="0">SUM(B13:H13)</f>
        <v>10020734.039999999</v>
      </c>
    </row>
    <row r="14" spans="1:9">
      <c r="A14" s="41" t="s">
        <v>16</v>
      </c>
      <c r="B14" s="42"/>
      <c r="C14" s="42"/>
      <c r="D14" s="42"/>
      <c r="E14" s="42"/>
      <c r="F14" s="42"/>
      <c r="G14" s="42"/>
      <c r="H14" s="42"/>
      <c r="I14" s="42">
        <f t="shared" si="0"/>
        <v>0</v>
      </c>
    </row>
    <row r="15" spans="1:9">
      <c r="A15" s="40" t="s">
        <v>56</v>
      </c>
      <c r="B15" s="48">
        <f t="shared" ref="B15:H15" si="1">SUM(B12:B14)</f>
        <v>1096196.8899999999</v>
      </c>
      <c r="C15" s="48">
        <f t="shared" si="1"/>
        <v>4571818.34</v>
      </c>
      <c r="D15" s="48">
        <f>SUM(D12:D14)</f>
        <v>0</v>
      </c>
      <c r="E15" s="48">
        <f t="shared" si="1"/>
        <v>0</v>
      </c>
      <c r="F15" s="48">
        <f t="shared" si="1"/>
        <v>1492065.26</v>
      </c>
      <c r="G15" s="48">
        <f t="shared" si="1"/>
        <v>2842153.55</v>
      </c>
      <c r="H15" s="48">
        <f t="shared" si="1"/>
        <v>18500</v>
      </c>
      <c r="I15" s="48">
        <f>SUM(B15:H15)</f>
        <v>10020734.039999999</v>
      </c>
    </row>
    <row r="16" spans="1:9" s="43" customFormat="1">
      <c r="A16" s="63"/>
      <c r="B16" s="68"/>
      <c r="C16" s="68"/>
      <c r="D16" s="68"/>
      <c r="E16" s="68"/>
      <c r="F16" s="68"/>
      <c r="G16" s="68"/>
      <c r="H16" s="68"/>
      <c r="I16" s="69"/>
    </row>
    <row r="17" spans="1:9" s="43" customFormat="1">
      <c r="A17" s="44" t="s">
        <v>69</v>
      </c>
      <c r="B17" s="45" t="s">
        <v>76</v>
      </c>
      <c r="C17" s="45" t="s">
        <v>49</v>
      </c>
      <c r="D17" s="45" t="s">
        <v>4</v>
      </c>
      <c r="E17" s="45" t="s">
        <v>2</v>
      </c>
      <c r="F17" s="45" t="s">
        <v>3</v>
      </c>
      <c r="G17" s="45" t="s">
        <v>1</v>
      </c>
      <c r="H17" s="45" t="s">
        <v>25</v>
      </c>
      <c r="I17" s="45" t="s">
        <v>17</v>
      </c>
    </row>
    <row r="18" spans="1:9" s="43" customFormat="1">
      <c r="A18" s="75" t="s">
        <v>21</v>
      </c>
      <c r="B18" s="46"/>
      <c r="C18" s="46">
        <v>2568623.67</v>
      </c>
      <c r="D18" s="46"/>
      <c r="E18" s="46"/>
      <c r="F18" s="46"/>
      <c r="G18" s="46"/>
      <c r="H18" s="46"/>
      <c r="I18" s="47">
        <f>SUM(B18:H18)</f>
        <v>2568623.67</v>
      </c>
    </row>
    <row r="19" spans="1:9">
      <c r="A19" s="2"/>
      <c r="B19" s="70"/>
      <c r="C19" s="70"/>
      <c r="D19" s="70"/>
      <c r="E19" s="70"/>
      <c r="F19" s="70"/>
      <c r="G19" s="70"/>
      <c r="H19" s="70"/>
      <c r="I19" s="71"/>
    </row>
    <row r="20" spans="1:9">
      <c r="A20" s="52" t="s">
        <v>58</v>
      </c>
      <c r="B20" s="53" t="s">
        <v>76</v>
      </c>
      <c r="C20" s="53" t="s">
        <v>49</v>
      </c>
      <c r="D20" s="53" t="s">
        <v>4</v>
      </c>
      <c r="E20" s="53" t="s">
        <v>2</v>
      </c>
      <c r="F20" s="53" t="s">
        <v>3</v>
      </c>
      <c r="G20" s="53" t="s">
        <v>1</v>
      </c>
      <c r="H20" s="53" t="s">
        <v>25</v>
      </c>
      <c r="I20" s="53" t="s">
        <v>17</v>
      </c>
    </row>
    <row r="21" spans="1:9">
      <c r="A21" s="54" t="s">
        <v>6</v>
      </c>
      <c r="B21" s="55">
        <v>621720.71</v>
      </c>
      <c r="C21" s="55">
        <v>3064465.34</v>
      </c>
      <c r="D21" s="55"/>
      <c r="E21" s="55"/>
      <c r="F21" s="55"/>
      <c r="G21" s="55"/>
      <c r="H21" s="55"/>
      <c r="I21" s="57">
        <f>SUM(B21:H21)</f>
        <v>3686186.05</v>
      </c>
    </row>
    <row r="22" spans="1:9">
      <c r="A22" s="54" t="s">
        <v>19</v>
      </c>
      <c r="B22" s="55"/>
      <c r="C22" s="55"/>
      <c r="D22" s="55"/>
      <c r="E22" s="55"/>
      <c r="F22" s="55"/>
      <c r="G22" s="55"/>
      <c r="H22" s="55"/>
      <c r="I22" s="57">
        <f t="shared" ref="I22:I33" si="2">SUM(B22:H22)</f>
        <v>0</v>
      </c>
    </row>
    <row r="23" spans="1:9">
      <c r="A23" s="54" t="s">
        <v>8</v>
      </c>
      <c r="B23" s="55">
        <v>261722.54</v>
      </c>
      <c r="C23" s="55">
        <v>251826.71</v>
      </c>
      <c r="D23" s="55"/>
      <c r="E23" s="55"/>
      <c r="F23" s="55"/>
      <c r="G23" s="55"/>
      <c r="H23" s="55"/>
      <c r="I23" s="57">
        <f t="shared" si="2"/>
        <v>513549.25</v>
      </c>
    </row>
    <row r="24" spans="1:9">
      <c r="A24" s="54" t="s">
        <v>7</v>
      </c>
      <c r="B24" s="55"/>
      <c r="C24" s="55"/>
      <c r="D24" s="55"/>
      <c r="E24" s="55"/>
      <c r="F24" s="55"/>
      <c r="G24" s="55"/>
      <c r="H24" s="55"/>
      <c r="I24" s="57">
        <f t="shared" si="2"/>
        <v>0</v>
      </c>
    </row>
    <row r="25" spans="1:9">
      <c r="A25" s="54" t="s">
        <v>0</v>
      </c>
      <c r="B25" s="55"/>
      <c r="C25" s="55"/>
      <c r="D25" s="55"/>
      <c r="E25" s="55"/>
      <c r="F25" s="55"/>
      <c r="G25" s="55"/>
      <c r="H25" s="55"/>
      <c r="I25" s="57">
        <f t="shared" si="2"/>
        <v>0</v>
      </c>
    </row>
    <row r="26" spans="1:9">
      <c r="A26" s="56" t="s">
        <v>23</v>
      </c>
      <c r="B26" s="55"/>
      <c r="C26" s="55"/>
      <c r="D26" s="55"/>
      <c r="E26" s="55"/>
      <c r="F26" s="55"/>
      <c r="G26" s="55"/>
      <c r="H26" s="55"/>
      <c r="I26" s="57">
        <f t="shared" si="2"/>
        <v>0</v>
      </c>
    </row>
    <row r="27" spans="1:9">
      <c r="A27" s="54" t="s">
        <v>13</v>
      </c>
      <c r="B27" s="55"/>
      <c r="C27" s="55"/>
      <c r="D27" s="55"/>
      <c r="E27" s="55"/>
      <c r="F27" s="55"/>
      <c r="G27" s="55"/>
      <c r="H27" s="55"/>
      <c r="I27" s="57">
        <f t="shared" si="2"/>
        <v>0</v>
      </c>
    </row>
    <row r="28" spans="1:9">
      <c r="A28" s="54" t="s">
        <v>14</v>
      </c>
      <c r="B28" s="55"/>
      <c r="C28" s="55"/>
      <c r="D28" s="55"/>
      <c r="E28" s="55"/>
      <c r="F28" s="55"/>
      <c r="G28" s="55"/>
      <c r="H28" s="55"/>
      <c r="I28" s="57">
        <f t="shared" si="2"/>
        <v>0</v>
      </c>
    </row>
    <row r="29" spans="1:9">
      <c r="A29" s="54" t="s">
        <v>18</v>
      </c>
      <c r="B29" s="55">
        <v>384094.45</v>
      </c>
      <c r="C29" s="55">
        <v>448598.07</v>
      </c>
      <c r="D29" s="55"/>
      <c r="E29" s="55"/>
      <c r="F29" s="55">
        <v>1483879.97</v>
      </c>
      <c r="G29" s="55">
        <v>2301830.65</v>
      </c>
      <c r="H29" s="55">
        <f>294+15917.96</f>
        <v>16211.96</v>
      </c>
      <c r="I29" s="57">
        <f t="shared" si="2"/>
        <v>4634615.1000000006</v>
      </c>
    </row>
    <row r="30" spans="1:9">
      <c r="A30" s="54" t="s">
        <v>9</v>
      </c>
      <c r="B30" s="55"/>
      <c r="C30" s="55"/>
      <c r="D30" s="55"/>
      <c r="E30" s="55"/>
      <c r="F30" s="55"/>
      <c r="G30" s="55"/>
      <c r="H30" s="55"/>
      <c r="I30" s="57">
        <f t="shared" si="2"/>
        <v>0</v>
      </c>
    </row>
    <row r="31" spans="1:9">
      <c r="A31" s="54" t="s">
        <v>24</v>
      </c>
      <c r="B31" s="55">
        <v>129551.43</v>
      </c>
      <c r="C31" s="55">
        <v>20223.28</v>
      </c>
      <c r="D31" s="55"/>
      <c r="E31" s="55"/>
      <c r="F31" s="55"/>
      <c r="G31" s="55"/>
      <c r="H31" s="55"/>
      <c r="I31" s="57">
        <f t="shared" si="2"/>
        <v>149774.71</v>
      </c>
    </row>
    <row r="32" spans="1:9">
      <c r="A32" s="54" t="s">
        <v>10</v>
      </c>
      <c r="B32" s="55"/>
      <c r="C32" s="55"/>
      <c r="D32" s="55"/>
      <c r="E32" s="55"/>
      <c r="F32" s="55"/>
      <c r="G32" s="55"/>
      <c r="H32" s="55"/>
      <c r="I32" s="57">
        <f t="shared" si="2"/>
        <v>0</v>
      </c>
    </row>
    <row r="33" spans="1:9">
      <c r="A33" s="54" t="s">
        <v>11</v>
      </c>
      <c r="B33" s="55"/>
      <c r="C33" s="55"/>
      <c r="D33" s="55"/>
      <c r="E33" s="55"/>
      <c r="F33" s="55"/>
      <c r="G33" s="55"/>
      <c r="H33" s="55"/>
      <c r="I33" s="57">
        <f t="shared" si="2"/>
        <v>0</v>
      </c>
    </row>
    <row r="34" spans="1:9">
      <c r="A34" s="76" t="s">
        <v>59</v>
      </c>
      <c r="B34" s="77">
        <f t="shared" ref="B34:H34" si="3">SUM(B21:B33)</f>
        <v>1397089.13</v>
      </c>
      <c r="C34" s="77">
        <f>SUM(C21:C33)</f>
        <v>3785113.3999999994</v>
      </c>
      <c r="D34" s="77">
        <f t="shared" si="3"/>
        <v>0</v>
      </c>
      <c r="E34" s="77">
        <f t="shared" si="3"/>
        <v>0</v>
      </c>
      <c r="F34" s="77">
        <f t="shared" si="3"/>
        <v>1483879.97</v>
      </c>
      <c r="G34" s="77">
        <f t="shared" si="3"/>
        <v>2301830.65</v>
      </c>
      <c r="H34" s="77">
        <f t="shared" si="3"/>
        <v>16211.96</v>
      </c>
      <c r="I34" s="77">
        <f>SUM(B34:H34)</f>
        <v>8984125.1099999994</v>
      </c>
    </row>
    <row r="35" spans="1:9">
      <c r="A35" s="76" t="s">
        <v>60</v>
      </c>
      <c r="B35" s="77">
        <f>B34+B18</f>
        <v>1397089.13</v>
      </c>
      <c r="C35" s="77">
        <f t="shared" ref="C35:I35" si="4">C34+C18</f>
        <v>6353737.0699999994</v>
      </c>
      <c r="D35" s="77">
        <f t="shared" si="4"/>
        <v>0</v>
      </c>
      <c r="E35" s="77">
        <f t="shared" si="4"/>
        <v>0</v>
      </c>
      <c r="F35" s="77">
        <f t="shared" si="4"/>
        <v>1483879.97</v>
      </c>
      <c r="G35" s="77">
        <f t="shared" si="4"/>
        <v>2301830.65</v>
      </c>
      <c r="H35" s="77">
        <f t="shared" si="4"/>
        <v>16211.96</v>
      </c>
      <c r="I35" s="77">
        <f t="shared" si="4"/>
        <v>11552748.779999999</v>
      </c>
    </row>
    <row r="36" spans="1:9" s="43" customFormat="1" ht="13.5" thickBot="1">
      <c r="A36" s="72"/>
      <c r="B36" s="68"/>
      <c r="C36" s="68"/>
      <c r="D36" s="68"/>
      <c r="E36" s="68"/>
      <c r="F36" s="68"/>
      <c r="G36" s="68"/>
      <c r="H36" s="68"/>
      <c r="I36" s="69"/>
    </row>
    <row r="37" spans="1:9" s="43" customFormat="1">
      <c r="A37" s="62"/>
      <c r="B37" s="64" t="s">
        <v>5</v>
      </c>
      <c r="C37" s="64" t="s">
        <v>49</v>
      </c>
      <c r="D37" s="64" t="s">
        <v>4</v>
      </c>
      <c r="E37" s="64" t="s">
        <v>2</v>
      </c>
      <c r="F37" s="64" t="s">
        <v>3</v>
      </c>
      <c r="G37" s="64" t="s">
        <v>1</v>
      </c>
      <c r="H37" s="64" t="s">
        <v>25</v>
      </c>
      <c r="I37" s="65" t="s">
        <v>17</v>
      </c>
    </row>
    <row r="38" spans="1:9" s="43" customFormat="1" ht="13.5" thickBot="1">
      <c r="A38" s="61" t="s">
        <v>61</v>
      </c>
      <c r="B38" s="78">
        <f t="shared" ref="B38:I38" si="5">B15-B35</f>
        <v>-300892.24</v>
      </c>
      <c r="C38" s="78">
        <f t="shared" si="5"/>
        <v>-1781918.7299999995</v>
      </c>
      <c r="D38" s="78">
        <f t="shared" si="5"/>
        <v>0</v>
      </c>
      <c r="E38" s="78">
        <f t="shared" si="5"/>
        <v>0</v>
      </c>
      <c r="F38" s="78">
        <f t="shared" si="5"/>
        <v>8185.2900000000373</v>
      </c>
      <c r="G38" s="78">
        <f t="shared" si="5"/>
        <v>540322.89999999991</v>
      </c>
      <c r="H38" s="78">
        <f t="shared" si="5"/>
        <v>2288.0400000000009</v>
      </c>
      <c r="I38" s="79">
        <f t="shared" si="5"/>
        <v>-1532014.7400000002</v>
      </c>
    </row>
    <row r="39" spans="1:9" s="43" customFormat="1">
      <c r="A39" s="60"/>
      <c r="B39" s="90"/>
      <c r="C39" s="90"/>
      <c r="D39" s="90"/>
      <c r="E39" s="90"/>
      <c r="F39" s="90"/>
      <c r="G39" s="90"/>
      <c r="H39" s="90"/>
      <c r="I39" s="90"/>
    </row>
    <row r="40" spans="1:9">
      <c r="A40" s="73"/>
      <c r="B40" s="70"/>
      <c r="C40" s="70"/>
      <c r="D40" s="70"/>
      <c r="E40" s="70"/>
      <c r="F40" s="70"/>
      <c r="G40" s="70"/>
      <c r="H40" s="70"/>
      <c r="I40" s="71"/>
    </row>
    <row r="41" spans="1:9" ht="15.75" customHeight="1">
      <c r="C41" s="74"/>
      <c r="D41" s="109" t="s">
        <v>52</v>
      </c>
      <c r="E41" s="110"/>
      <c r="F41" s="110"/>
      <c r="G41" s="110"/>
      <c r="H41" s="74"/>
      <c r="I41" s="74"/>
    </row>
    <row r="42" spans="1:9" ht="12.75" customHeight="1">
      <c r="A42" s="67" t="s">
        <v>51</v>
      </c>
      <c r="B42" s="58"/>
      <c r="C42" s="70"/>
      <c r="D42" s="105" t="s">
        <v>64</v>
      </c>
      <c r="E42" s="106"/>
      <c r="F42" s="107"/>
      <c r="G42" s="81">
        <f>D9/D4</f>
        <v>54.083076504483365</v>
      </c>
      <c r="H42" s="70"/>
      <c r="I42" s="71"/>
    </row>
    <row r="43" spans="1:9" ht="12.75" customHeight="1">
      <c r="A43" s="59" t="s">
        <v>62</v>
      </c>
      <c r="B43" s="80">
        <v>10003</v>
      </c>
      <c r="C43" s="70"/>
      <c r="D43" s="105" t="s">
        <v>53</v>
      </c>
      <c r="E43" s="106"/>
      <c r="F43" s="107"/>
      <c r="G43" s="81">
        <f>I15/D4</f>
        <v>60.58887858321895</v>
      </c>
      <c r="H43" s="70"/>
      <c r="I43" s="71"/>
    </row>
    <row r="44" spans="1:9" ht="12.75" customHeight="1">
      <c r="A44" s="59" t="s">
        <v>63</v>
      </c>
      <c r="B44" s="80">
        <v>9354</v>
      </c>
      <c r="C44" s="70"/>
      <c r="D44" s="105" t="s">
        <v>54</v>
      </c>
      <c r="E44" s="106"/>
      <c r="F44" s="107"/>
      <c r="G44" s="81">
        <f>I18/D4</f>
        <v>15.53080114155113</v>
      </c>
      <c r="H44" s="70"/>
      <c r="I44" s="71"/>
    </row>
    <row r="45" spans="1:9" ht="12.75" customHeight="1">
      <c r="C45" s="74"/>
      <c r="D45" s="105" t="s">
        <v>55</v>
      </c>
      <c r="E45" s="106"/>
      <c r="F45" s="107"/>
      <c r="G45" s="81">
        <f>I34/D4</f>
        <v>54.321176801359215</v>
      </c>
      <c r="H45" s="74"/>
      <c r="I45" s="74"/>
    </row>
    <row r="46" spans="1:9" ht="12.75" customHeight="1">
      <c r="A46" t="s">
        <v>50</v>
      </c>
      <c r="C46" s="68"/>
      <c r="D46" s="105" t="s">
        <v>57</v>
      </c>
      <c r="E46" s="106"/>
      <c r="F46" s="107"/>
      <c r="G46" s="81">
        <f>I34/I18</f>
        <v>3.4976416416812044</v>
      </c>
      <c r="H46" s="68"/>
      <c r="I46" s="69"/>
    </row>
    <row r="47" spans="1:9">
      <c r="C47" s="68"/>
      <c r="D47" s="68"/>
      <c r="F47" s="68"/>
      <c r="G47" s="68"/>
      <c r="H47" s="68"/>
      <c r="I47" s="69"/>
    </row>
    <row r="48" spans="1:9">
      <c r="C48" s="68"/>
      <c r="D48" s="68"/>
      <c r="E48" s="68"/>
      <c r="F48" s="68"/>
      <c r="G48" s="68"/>
      <c r="H48" s="68"/>
      <c r="I48" s="69"/>
    </row>
    <row r="49" spans="3:9">
      <c r="C49" s="68"/>
      <c r="D49" s="68"/>
      <c r="E49" s="68"/>
      <c r="F49" s="68"/>
      <c r="G49" s="68"/>
      <c r="H49" s="68"/>
      <c r="I49" s="69"/>
    </row>
    <row r="50" spans="3:9">
      <c r="C50" s="68"/>
      <c r="D50" s="68"/>
      <c r="E50" s="68"/>
      <c r="F50" s="68"/>
      <c r="G50" s="68"/>
      <c r="H50" s="68"/>
      <c r="I50" s="69"/>
    </row>
  </sheetData>
  <mergeCells count="7">
    <mergeCell ref="D46:F46"/>
    <mergeCell ref="A1:I1"/>
    <mergeCell ref="D41:G41"/>
    <mergeCell ref="D42:F42"/>
    <mergeCell ref="D43:F43"/>
    <mergeCell ref="D44:F44"/>
    <mergeCell ref="D45:F45"/>
  </mergeCells>
  <pageMargins left="0.7" right="0.7" top="0.75" bottom="0.75" header="0.3" footer="0.3"/>
  <pageSetup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workbookViewId="0">
      <selection activeCell="H28" sqref="H28"/>
    </sheetView>
  </sheetViews>
  <sheetFormatPr defaultRowHeight="12.75"/>
  <cols>
    <col min="1" max="1" width="43.85546875" customWidth="1"/>
    <col min="2" max="2" width="16.42578125" bestFit="1" customWidth="1"/>
    <col min="3" max="3" width="21" bestFit="1" customWidth="1"/>
    <col min="4" max="4" width="14.85546875" bestFit="1" customWidth="1"/>
    <col min="5" max="9" width="14.5703125" customWidth="1"/>
  </cols>
  <sheetData>
    <row r="1" spans="1:9" ht="23.25">
      <c r="A1" s="108" t="s">
        <v>70</v>
      </c>
      <c r="B1" s="108"/>
      <c r="C1" s="108"/>
      <c r="D1" s="108"/>
      <c r="E1" s="108"/>
      <c r="F1" s="108"/>
      <c r="G1" s="108"/>
      <c r="H1" s="108"/>
      <c r="I1" s="108"/>
    </row>
    <row r="2" spans="1:9" ht="18">
      <c r="A2" s="2"/>
      <c r="B2" s="2"/>
      <c r="C2" s="88" t="s">
        <v>71</v>
      </c>
      <c r="D2" s="89" t="s">
        <v>77</v>
      </c>
      <c r="E2" s="2"/>
      <c r="F2" s="2"/>
      <c r="G2" s="2"/>
      <c r="H2" s="2"/>
      <c r="I2" s="2"/>
    </row>
    <row r="3" spans="1:9" s="1" customFormat="1" ht="23.25">
      <c r="A3" s="83"/>
      <c r="B3" s="83"/>
      <c r="C3" s="88" t="s">
        <v>72</v>
      </c>
      <c r="D3" s="89" t="s">
        <v>85</v>
      </c>
      <c r="E3" s="84"/>
      <c r="F3" s="84"/>
      <c r="G3" s="84"/>
      <c r="H3" s="84"/>
      <c r="I3" s="83"/>
    </row>
    <row r="4" spans="1:9" s="1" customFormat="1" ht="23.25">
      <c r="A4" s="83"/>
      <c r="B4" s="83"/>
      <c r="C4" s="82" t="s">
        <v>45</v>
      </c>
      <c r="D4" s="85">
        <v>133119</v>
      </c>
      <c r="E4" s="84"/>
      <c r="F4" s="84"/>
      <c r="G4" s="84"/>
      <c r="H4" s="84"/>
      <c r="I4" s="83"/>
    </row>
    <row r="5" spans="1:9">
      <c r="A5" s="4" t="s">
        <v>22</v>
      </c>
      <c r="B5" s="70"/>
      <c r="C5" s="70"/>
      <c r="D5" s="70"/>
      <c r="E5" s="70"/>
      <c r="F5" s="70"/>
      <c r="G5" s="70"/>
      <c r="H5" s="70"/>
      <c r="I5" s="2"/>
    </row>
    <row r="6" spans="1:9">
      <c r="A6" s="2"/>
      <c r="B6" s="70"/>
      <c r="C6" s="70"/>
      <c r="D6" s="70"/>
      <c r="E6" s="70"/>
      <c r="F6" s="70"/>
      <c r="G6" s="70"/>
      <c r="H6" s="70"/>
      <c r="I6" s="2"/>
    </row>
    <row r="7" spans="1:9">
      <c r="A7" s="66" t="s">
        <v>46</v>
      </c>
      <c r="B7" s="49" t="s">
        <v>65</v>
      </c>
      <c r="C7" s="49" t="s">
        <v>66</v>
      </c>
      <c r="D7" s="49" t="s">
        <v>67</v>
      </c>
      <c r="E7" s="86"/>
      <c r="F7" s="87"/>
      <c r="G7" s="86"/>
      <c r="H7" s="86"/>
      <c r="I7" s="86"/>
    </row>
    <row r="8" spans="1:9">
      <c r="A8" s="50" t="s">
        <v>48</v>
      </c>
      <c r="B8" s="51">
        <v>5057347.29</v>
      </c>
      <c r="C8" s="51"/>
      <c r="D8" s="51">
        <f>B8-C8</f>
        <v>5057347.29</v>
      </c>
      <c r="E8" s="68"/>
      <c r="F8" s="69"/>
      <c r="G8" s="68"/>
      <c r="H8" s="68"/>
      <c r="I8" s="63"/>
    </row>
    <row r="9" spans="1:9">
      <c r="A9" s="50" t="s">
        <v>47</v>
      </c>
      <c r="B9" s="51">
        <v>5414166.21</v>
      </c>
      <c r="C9" s="51"/>
      <c r="D9" s="51">
        <f>B9-C9</f>
        <v>5414166.21</v>
      </c>
      <c r="E9" s="68"/>
      <c r="F9" s="68"/>
      <c r="G9" s="68"/>
      <c r="H9" s="68"/>
      <c r="I9" s="63"/>
    </row>
    <row r="10" spans="1:9">
      <c r="A10" s="2"/>
      <c r="B10" s="70"/>
      <c r="C10" s="70"/>
      <c r="D10" s="70"/>
      <c r="E10" s="70"/>
      <c r="F10" s="70"/>
      <c r="G10" s="70"/>
      <c r="H10" s="70"/>
      <c r="I10" s="2"/>
    </row>
    <row r="11" spans="1:9">
      <c r="A11" s="38" t="s">
        <v>68</v>
      </c>
      <c r="B11" s="39" t="s">
        <v>76</v>
      </c>
      <c r="C11" s="39" t="s">
        <v>49</v>
      </c>
      <c r="D11" s="39" t="s">
        <v>4</v>
      </c>
      <c r="E11" s="39" t="s">
        <v>2</v>
      </c>
      <c r="F11" s="39" t="s">
        <v>3</v>
      </c>
      <c r="G11" s="39" t="s">
        <v>1</v>
      </c>
      <c r="H11" s="39" t="s">
        <v>25</v>
      </c>
      <c r="I11" s="39" t="s">
        <v>17</v>
      </c>
    </row>
    <row r="12" spans="1:9">
      <c r="A12" s="41" t="s">
        <v>12</v>
      </c>
      <c r="B12" s="42"/>
      <c r="C12" s="42"/>
      <c r="D12" s="42"/>
      <c r="E12" s="42"/>
      <c r="F12" s="42"/>
      <c r="G12" s="42"/>
      <c r="H12" s="42"/>
      <c r="I12" s="42">
        <f>SUM(B12:H12)</f>
        <v>0</v>
      </c>
    </row>
    <row r="13" spans="1:9">
      <c r="A13" s="41" t="s">
        <v>15</v>
      </c>
      <c r="B13" s="42">
        <v>1611236.89</v>
      </c>
      <c r="C13" s="42">
        <v>673763.16</v>
      </c>
      <c r="D13" s="42"/>
      <c r="E13" s="42"/>
      <c r="F13" s="42"/>
      <c r="G13" s="42"/>
      <c r="H13" s="42"/>
      <c r="I13" s="42">
        <f t="shared" ref="I13:I14" si="0">SUM(B13:H13)</f>
        <v>2285000.0499999998</v>
      </c>
    </row>
    <row r="14" spans="1:9">
      <c r="A14" s="41" t="s">
        <v>16</v>
      </c>
      <c r="B14" s="42"/>
      <c r="C14" s="42"/>
      <c r="D14" s="42"/>
      <c r="E14" s="42"/>
      <c r="F14" s="42"/>
      <c r="G14" s="42"/>
      <c r="H14" s="42"/>
      <c r="I14" s="42">
        <f t="shared" si="0"/>
        <v>0</v>
      </c>
    </row>
    <row r="15" spans="1:9">
      <c r="A15" s="40" t="s">
        <v>56</v>
      </c>
      <c r="B15" s="48">
        <f t="shared" ref="B15:H15" si="1">SUM(B12:B14)</f>
        <v>1611236.89</v>
      </c>
      <c r="C15" s="48">
        <f t="shared" si="1"/>
        <v>673763.16</v>
      </c>
      <c r="D15" s="48">
        <f>SUM(D12:D14)</f>
        <v>0</v>
      </c>
      <c r="E15" s="48">
        <f t="shared" si="1"/>
        <v>0</v>
      </c>
      <c r="F15" s="48">
        <f t="shared" si="1"/>
        <v>0</v>
      </c>
      <c r="G15" s="48">
        <f t="shared" si="1"/>
        <v>0</v>
      </c>
      <c r="H15" s="48">
        <f t="shared" si="1"/>
        <v>0</v>
      </c>
      <c r="I15" s="48">
        <f>SUM(B15:H15)</f>
        <v>2285000.0499999998</v>
      </c>
    </row>
    <row r="16" spans="1:9" s="43" customFormat="1">
      <c r="A16" s="63"/>
      <c r="B16" s="68"/>
      <c r="C16" s="68"/>
      <c r="D16" s="68"/>
      <c r="E16" s="68"/>
      <c r="F16" s="68"/>
      <c r="G16" s="68"/>
      <c r="H16" s="68"/>
      <c r="I16" s="69"/>
    </row>
    <row r="17" spans="1:9" s="43" customFormat="1">
      <c r="A17" s="44" t="s">
        <v>69</v>
      </c>
      <c r="B17" s="45" t="s">
        <v>76</v>
      </c>
      <c r="C17" s="45" t="s">
        <v>49</v>
      </c>
      <c r="D17" s="45" t="s">
        <v>4</v>
      </c>
      <c r="E17" s="45" t="s">
        <v>2</v>
      </c>
      <c r="F17" s="45" t="s">
        <v>3</v>
      </c>
      <c r="G17" s="45" t="s">
        <v>1</v>
      </c>
      <c r="H17" s="45" t="s">
        <v>25</v>
      </c>
      <c r="I17" s="45" t="s">
        <v>17</v>
      </c>
    </row>
    <row r="18" spans="1:9" s="43" customFormat="1">
      <c r="A18" s="75" t="s">
        <v>21</v>
      </c>
      <c r="B18" s="46"/>
      <c r="C18" s="46">
        <f>16005.73+241855.52</f>
        <v>257861.25</v>
      </c>
      <c r="D18" s="46"/>
      <c r="E18" s="46"/>
      <c r="F18" s="46"/>
      <c r="G18" s="46"/>
      <c r="H18" s="46"/>
      <c r="I18" s="47">
        <f>SUM(B18:H18)</f>
        <v>257861.25</v>
      </c>
    </row>
    <row r="19" spans="1:9">
      <c r="A19" s="2"/>
      <c r="B19" s="70"/>
      <c r="C19" s="70"/>
      <c r="D19" s="70"/>
      <c r="E19" s="70"/>
      <c r="F19" s="70"/>
      <c r="G19" s="70"/>
      <c r="H19" s="70"/>
      <c r="I19" s="71"/>
    </row>
    <row r="20" spans="1:9">
      <c r="A20" s="52" t="s">
        <v>58</v>
      </c>
      <c r="B20" s="53" t="s">
        <v>76</v>
      </c>
      <c r="C20" s="53" t="s">
        <v>49</v>
      </c>
      <c r="D20" s="53" t="s">
        <v>4</v>
      </c>
      <c r="E20" s="53" t="s">
        <v>2</v>
      </c>
      <c r="F20" s="53" t="s">
        <v>3</v>
      </c>
      <c r="G20" s="53" t="s">
        <v>1</v>
      </c>
      <c r="H20" s="53" t="s">
        <v>25</v>
      </c>
      <c r="I20" s="53" t="s">
        <v>17</v>
      </c>
    </row>
    <row r="21" spans="1:9">
      <c r="A21" s="54" t="s">
        <v>6</v>
      </c>
      <c r="B21" s="55">
        <v>565608.35</v>
      </c>
      <c r="C21" s="55">
        <v>325239.58</v>
      </c>
      <c r="D21" s="55"/>
      <c r="E21" s="55"/>
      <c r="F21" s="55"/>
      <c r="G21" s="55">
        <v>408655.79</v>
      </c>
      <c r="H21" s="55"/>
      <c r="I21" s="57">
        <f>SUM(B21:H21)</f>
        <v>1299503.72</v>
      </c>
    </row>
    <row r="22" spans="1:9">
      <c r="A22" s="54" t="s">
        <v>19</v>
      </c>
      <c r="B22" s="55"/>
      <c r="C22" s="55"/>
      <c r="D22" s="55"/>
      <c r="E22" s="55"/>
      <c r="F22" s="55"/>
      <c r="G22" s="55"/>
      <c r="H22" s="55"/>
      <c r="I22" s="57">
        <f t="shared" ref="I22:I33" si="2">SUM(B22:H22)</f>
        <v>0</v>
      </c>
    </row>
    <row r="23" spans="1:9">
      <c r="A23" s="54" t="s">
        <v>8</v>
      </c>
      <c r="B23" s="55">
        <v>19566.14</v>
      </c>
      <c r="C23" s="55">
        <v>246608.02</v>
      </c>
      <c r="D23" s="55"/>
      <c r="E23" s="55"/>
      <c r="F23" s="55"/>
      <c r="G23" s="55">
        <v>16401.87</v>
      </c>
      <c r="H23" s="55"/>
      <c r="I23" s="57">
        <f t="shared" si="2"/>
        <v>282576.02999999997</v>
      </c>
    </row>
    <row r="24" spans="1:9">
      <c r="A24" s="54" t="s">
        <v>7</v>
      </c>
      <c r="B24" s="55"/>
      <c r="C24" s="55"/>
      <c r="D24" s="55"/>
      <c r="E24" s="55"/>
      <c r="F24" s="55"/>
      <c r="G24" s="55"/>
      <c r="H24" s="55"/>
      <c r="I24" s="57">
        <f t="shared" si="2"/>
        <v>0</v>
      </c>
    </row>
    <row r="25" spans="1:9">
      <c r="A25" s="54" t="s">
        <v>0</v>
      </c>
      <c r="B25" s="55"/>
      <c r="C25" s="55"/>
      <c r="D25" s="55"/>
      <c r="E25" s="55"/>
      <c r="F25" s="55"/>
      <c r="G25" s="55"/>
      <c r="H25" s="55"/>
      <c r="I25" s="57">
        <f t="shared" si="2"/>
        <v>0</v>
      </c>
    </row>
    <row r="26" spans="1:9">
      <c r="A26" s="56" t="s">
        <v>23</v>
      </c>
      <c r="B26" s="55"/>
      <c r="C26" s="55"/>
      <c r="D26" s="55"/>
      <c r="E26" s="55"/>
      <c r="F26" s="55"/>
      <c r="G26" s="55"/>
      <c r="H26" s="55"/>
      <c r="I26" s="57">
        <f t="shared" si="2"/>
        <v>0</v>
      </c>
    </row>
    <row r="27" spans="1:9">
      <c r="A27" s="54" t="s">
        <v>13</v>
      </c>
      <c r="B27" s="55"/>
      <c r="C27" s="55"/>
      <c r="D27" s="55"/>
      <c r="E27" s="55"/>
      <c r="F27" s="55"/>
      <c r="G27" s="55"/>
      <c r="H27" s="55"/>
      <c r="I27" s="57">
        <f t="shared" si="2"/>
        <v>0</v>
      </c>
    </row>
    <row r="28" spans="1:9">
      <c r="A28" s="54" t="s">
        <v>14</v>
      </c>
      <c r="B28" s="55">
        <v>180590.5</v>
      </c>
      <c r="C28" s="55"/>
      <c r="D28" s="55"/>
      <c r="E28" s="55"/>
      <c r="F28" s="55"/>
      <c r="G28" s="55"/>
      <c r="H28" s="55"/>
      <c r="I28" s="57">
        <f t="shared" si="2"/>
        <v>180590.5</v>
      </c>
    </row>
    <row r="29" spans="1:9">
      <c r="A29" s="54" t="s">
        <v>18</v>
      </c>
      <c r="B29" s="55">
        <v>367701.54</v>
      </c>
      <c r="C29" s="55">
        <v>20454.71</v>
      </c>
      <c r="D29" s="55"/>
      <c r="E29" s="55"/>
      <c r="F29" s="55"/>
      <c r="G29" s="55">
        <v>78034.429999999993</v>
      </c>
      <c r="H29" s="55"/>
      <c r="I29" s="57">
        <f t="shared" si="2"/>
        <v>466190.68</v>
      </c>
    </row>
    <row r="30" spans="1:9">
      <c r="A30" s="54" t="s">
        <v>9</v>
      </c>
      <c r="B30" s="55"/>
      <c r="C30" s="55"/>
      <c r="D30" s="55"/>
      <c r="E30" s="55"/>
      <c r="F30" s="55"/>
      <c r="G30" s="55"/>
      <c r="H30" s="55"/>
      <c r="I30" s="57">
        <f t="shared" si="2"/>
        <v>0</v>
      </c>
    </row>
    <row r="31" spans="1:9">
      <c r="A31" s="54" t="s">
        <v>24</v>
      </c>
      <c r="B31" s="55">
        <v>191758.09</v>
      </c>
      <c r="C31" s="55">
        <v>3697.54</v>
      </c>
      <c r="D31" s="55"/>
      <c r="E31" s="55"/>
      <c r="F31" s="55"/>
      <c r="G31" s="55">
        <v>2310.67</v>
      </c>
      <c r="H31" s="55"/>
      <c r="I31" s="57">
        <f t="shared" si="2"/>
        <v>197766.30000000002</v>
      </c>
    </row>
    <row r="32" spans="1:9">
      <c r="A32" s="54" t="s">
        <v>10</v>
      </c>
      <c r="B32" s="55"/>
      <c r="C32" s="55"/>
      <c r="D32" s="55"/>
      <c r="E32" s="55"/>
      <c r="F32" s="55"/>
      <c r="G32" s="55"/>
      <c r="H32" s="55"/>
      <c r="I32" s="57">
        <f t="shared" si="2"/>
        <v>0</v>
      </c>
    </row>
    <row r="33" spans="1:9">
      <c r="A33" s="54" t="s">
        <v>11</v>
      </c>
      <c r="B33" s="55"/>
      <c r="C33" s="55"/>
      <c r="D33" s="55"/>
      <c r="E33" s="55"/>
      <c r="F33" s="55"/>
      <c r="G33" s="55"/>
      <c r="H33" s="55">
        <v>7238.54</v>
      </c>
      <c r="I33" s="57">
        <f t="shared" si="2"/>
        <v>7238.54</v>
      </c>
    </row>
    <row r="34" spans="1:9">
      <c r="A34" s="76" t="s">
        <v>59</v>
      </c>
      <c r="B34" s="77">
        <f t="shared" ref="B34:H34" si="3">SUM(B21:B33)</f>
        <v>1325224.6200000001</v>
      </c>
      <c r="C34" s="77">
        <f>SUM(C21:C33)</f>
        <v>595999.85</v>
      </c>
      <c r="D34" s="77">
        <f t="shared" si="3"/>
        <v>0</v>
      </c>
      <c r="E34" s="77">
        <f t="shared" si="3"/>
        <v>0</v>
      </c>
      <c r="F34" s="77">
        <f t="shared" si="3"/>
        <v>0</v>
      </c>
      <c r="G34" s="77">
        <f t="shared" si="3"/>
        <v>505402.75999999995</v>
      </c>
      <c r="H34" s="77">
        <f t="shared" si="3"/>
        <v>7238.54</v>
      </c>
      <c r="I34" s="77">
        <f>SUM(B34:H34)</f>
        <v>2433865.77</v>
      </c>
    </row>
    <row r="35" spans="1:9">
      <c r="A35" s="76" t="s">
        <v>60</v>
      </c>
      <c r="B35" s="77">
        <f>B34+B18</f>
        <v>1325224.6200000001</v>
      </c>
      <c r="C35" s="77">
        <f t="shared" ref="C35:I35" si="4">C34+C18</f>
        <v>853861.1</v>
      </c>
      <c r="D35" s="77">
        <f t="shared" si="4"/>
        <v>0</v>
      </c>
      <c r="E35" s="77">
        <f t="shared" si="4"/>
        <v>0</v>
      </c>
      <c r="F35" s="77">
        <f t="shared" si="4"/>
        <v>0</v>
      </c>
      <c r="G35" s="77">
        <f t="shared" si="4"/>
        <v>505402.75999999995</v>
      </c>
      <c r="H35" s="77">
        <f t="shared" si="4"/>
        <v>7238.54</v>
      </c>
      <c r="I35" s="77">
        <f t="shared" si="4"/>
        <v>2691727.02</v>
      </c>
    </row>
    <row r="36" spans="1:9" s="43" customFormat="1" ht="13.5" thickBot="1">
      <c r="A36" s="72"/>
      <c r="B36" s="68"/>
      <c r="C36" s="68"/>
      <c r="D36" s="68"/>
      <c r="E36" s="68"/>
      <c r="F36" s="68"/>
      <c r="G36" s="68"/>
      <c r="H36" s="68"/>
      <c r="I36" s="69"/>
    </row>
    <row r="37" spans="1:9" s="43" customFormat="1">
      <c r="A37" s="62"/>
      <c r="B37" s="64" t="s">
        <v>5</v>
      </c>
      <c r="C37" s="64" t="s">
        <v>49</v>
      </c>
      <c r="D37" s="64" t="s">
        <v>4</v>
      </c>
      <c r="E37" s="64" t="s">
        <v>2</v>
      </c>
      <c r="F37" s="64" t="s">
        <v>3</v>
      </c>
      <c r="G37" s="64" t="s">
        <v>1</v>
      </c>
      <c r="H37" s="64" t="s">
        <v>25</v>
      </c>
      <c r="I37" s="65" t="s">
        <v>17</v>
      </c>
    </row>
    <row r="38" spans="1:9" s="43" customFormat="1" ht="13.5" thickBot="1">
      <c r="A38" s="61" t="s">
        <v>61</v>
      </c>
      <c r="B38" s="78">
        <f t="shared" ref="B38:I38" si="5">B15-B35</f>
        <v>286012.26999999979</v>
      </c>
      <c r="C38" s="78">
        <f t="shared" si="5"/>
        <v>-180097.93999999994</v>
      </c>
      <c r="D38" s="78">
        <f t="shared" si="5"/>
        <v>0</v>
      </c>
      <c r="E38" s="78">
        <f t="shared" si="5"/>
        <v>0</v>
      </c>
      <c r="F38" s="78">
        <f t="shared" si="5"/>
        <v>0</v>
      </c>
      <c r="G38" s="78">
        <f t="shared" si="5"/>
        <v>-505402.75999999995</v>
      </c>
      <c r="H38" s="78">
        <f t="shared" si="5"/>
        <v>-7238.54</v>
      </c>
      <c r="I38" s="79">
        <f t="shared" si="5"/>
        <v>-406726.9700000002</v>
      </c>
    </row>
    <row r="39" spans="1:9" s="43" customFormat="1">
      <c r="A39" s="60"/>
      <c r="B39" s="90"/>
      <c r="C39" s="90"/>
      <c r="D39" s="90"/>
      <c r="E39" s="90"/>
      <c r="F39" s="90"/>
      <c r="G39" s="90"/>
      <c r="H39" s="90"/>
      <c r="I39" s="90"/>
    </row>
    <row r="40" spans="1:9">
      <c r="A40" s="73"/>
      <c r="B40" s="70"/>
      <c r="C40" s="70"/>
      <c r="D40" s="70"/>
      <c r="E40" s="70"/>
      <c r="F40" s="70"/>
      <c r="G40" s="70"/>
      <c r="H40" s="70"/>
      <c r="I40" s="71"/>
    </row>
    <row r="41" spans="1:9" ht="15.75" customHeight="1">
      <c r="C41" s="74"/>
      <c r="D41" s="109" t="s">
        <v>52</v>
      </c>
      <c r="E41" s="110"/>
      <c r="F41" s="110"/>
      <c r="G41" s="110"/>
      <c r="H41" s="74"/>
      <c r="I41" s="74"/>
    </row>
    <row r="42" spans="1:9" ht="12.75" customHeight="1">
      <c r="A42" s="67" t="s">
        <v>51</v>
      </c>
      <c r="B42" s="58"/>
      <c r="C42" s="70"/>
      <c r="D42" s="105" t="s">
        <v>64</v>
      </c>
      <c r="E42" s="106"/>
      <c r="F42" s="107"/>
      <c r="G42" s="81">
        <f>D9/D4</f>
        <v>40.671626214139231</v>
      </c>
      <c r="H42" s="70"/>
      <c r="I42" s="71"/>
    </row>
    <row r="43" spans="1:9" ht="12.75" customHeight="1">
      <c r="A43" s="59" t="s">
        <v>62</v>
      </c>
      <c r="B43" s="80">
        <v>4317</v>
      </c>
      <c r="C43" s="70"/>
      <c r="D43" s="105" t="s">
        <v>53</v>
      </c>
      <c r="E43" s="106"/>
      <c r="F43" s="107"/>
      <c r="G43" s="81">
        <f>I15/D4</f>
        <v>17.165093262419337</v>
      </c>
      <c r="H43" s="70"/>
      <c r="I43" s="71"/>
    </row>
    <row r="44" spans="1:9" ht="12.75" customHeight="1">
      <c r="A44" s="59" t="s">
        <v>63</v>
      </c>
      <c r="B44" s="80">
        <v>2606</v>
      </c>
      <c r="C44" s="70"/>
      <c r="D44" s="105" t="s">
        <v>54</v>
      </c>
      <c r="E44" s="106"/>
      <c r="F44" s="107"/>
      <c r="G44" s="81">
        <f>I18/D4</f>
        <v>1.9370732202014738</v>
      </c>
      <c r="H44" s="70"/>
      <c r="I44" s="71"/>
    </row>
    <row r="45" spans="1:9" ht="12.75" customHeight="1">
      <c r="C45" s="74"/>
      <c r="D45" s="105" t="s">
        <v>55</v>
      </c>
      <c r="E45" s="106"/>
      <c r="F45" s="107"/>
      <c r="G45" s="81">
        <f>I34/D4</f>
        <v>18.28338381448178</v>
      </c>
      <c r="H45" s="74"/>
      <c r="I45" s="74"/>
    </row>
    <row r="46" spans="1:9" ht="12.75" customHeight="1">
      <c r="A46" t="s">
        <v>50</v>
      </c>
      <c r="C46" s="68"/>
      <c r="D46" s="105" t="s">
        <v>57</v>
      </c>
      <c r="E46" s="106"/>
      <c r="F46" s="107"/>
      <c r="G46" s="81">
        <f>I34/I18</f>
        <v>9.4386642816631046</v>
      </c>
      <c r="H46" s="68"/>
      <c r="I46" s="69"/>
    </row>
    <row r="47" spans="1:9">
      <c r="C47" s="68"/>
      <c r="D47" s="68"/>
      <c r="F47" s="68"/>
      <c r="G47" s="68"/>
      <c r="H47" s="68"/>
      <c r="I47" s="69"/>
    </row>
    <row r="48" spans="1:9">
      <c r="C48" s="68"/>
      <c r="D48" s="68"/>
      <c r="E48" s="68"/>
      <c r="F48" s="68"/>
      <c r="G48" s="68"/>
      <c r="H48" s="68"/>
      <c r="I48" s="69"/>
    </row>
    <row r="49" spans="3:9">
      <c r="C49" s="68"/>
      <c r="D49" s="68"/>
      <c r="E49" s="68"/>
      <c r="F49" s="68"/>
      <c r="G49" s="68"/>
      <c r="H49" s="68"/>
      <c r="I49" s="69"/>
    </row>
    <row r="50" spans="3:9">
      <c r="C50" s="68"/>
      <c r="D50" s="68"/>
      <c r="E50" s="68"/>
      <c r="F50" s="68"/>
      <c r="G50" s="68"/>
      <c r="H50" s="68"/>
      <c r="I50" s="69"/>
    </row>
  </sheetData>
  <mergeCells count="7">
    <mergeCell ref="D46:F46"/>
    <mergeCell ref="A1:I1"/>
    <mergeCell ref="D41:G41"/>
    <mergeCell ref="D42:F42"/>
    <mergeCell ref="D43:F43"/>
    <mergeCell ref="D44:F44"/>
    <mergeCell ref="D45:F45"/>
  </mergeCells>
  <pageMargins left="0.7" right="0.7" top="0.75" bottom="0.75" header="0.3" footer="0.3"/>
  <pageSetup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workbookViewId="0">
      <selection activeCell="B13" sqref="B13"/>
    </sheetView>
  </sheetViews>
  <sheetFormatPr defaultRowHeight="12.75"/>
  <cols>
    <col min="1" max="1" width="43.85546875" customWidth="1"/>
    <col min="2" max="2" width="16.42578125" bestFit="1" customWidth="1"/>
    <col min="3" max="3" width="21" bestFit="1" customWidth="1"/>
    <col min="4" max="4" width="14.85546875" bestFit="1" customWidth="1"/>
    <col min="5" max="9" width="14.5703125" customWidth="1"/>
  </cols>
  <sheetData>
    <row r="1" spans="1:9" ht="23.25">
      <c r="A1" s="108" t="s">
        <v>70</v>
      </c>
      <c r="B1" s="108"/>
      <c r="C1" s="108"/>
      <c r="D1" s="108"/>
      <c r="E1" s="108"/>
      <c r="F1" s="108"/>
      <c r="G1" s="108"/>
      <c r="H1" s="108"/>
      <c r="I1" s="108"/>
    </row>
    <row r="2" spans="1:9" ht="18">
      <c r="A2" s="2"/>
      <c r="B2" s="2"/>
      <c r="C2" s="88" t="s">
        <v>71</v>
      </c>
      <c r="D2" s="89" t="s">
        <v>77</v>
      </c>
      <c r="E2" s="2"/>
      <c r="F2" s="2"/>
      <c r="G2" s="2"/>
      <c r="H2" s="2"/>
      <c r="I2" s="2"/>
    </row>
    <row r="3" spans="1:9" s="1" customFormat="1" ht="23.25">
      <c r="A3" s="83"/>
      <c r="B3" s="83"/>
      <c r="C3" s="88" t="s">
        <v>72</v>
      </c>
      <c r="D3" s="89" t="s">
        <v>84</v>
      </c>
      <c r="E3" s="84"/>
      <c r="F3" s="84"/>
      <c r="G3" s="84"/>
      <c r="H3" s="84"/>
      <c r="I3" s="83"/>
    </row>
    <row r="4" spans="1:9" s="1" customFormat="1" ht="23.25">
      <c r="A4" s="83"/>
      <c r="B4" s="83"/>
      <c r="C4" s="82" t="s">
        <v>45</v>
      </c>
      <c r="D4" s="85">
        <v>27696</v>
      </c>
      <c r="E4" s="84"/>
      <c r="F4" s="84"/>
      <c r="G4" s="84"/>
      <c r="H4" s="84"/>
      <c r="I4" s="83"/>
    </row>
    <row r="5" spans="1:9">
      <c r="A5" s="4" t="s">
        <v>22</v>
      </c>
      <c r="B5" s="70"/>
      <c r="C5" s="70"/>
      <c r="D5" s="70"/>
      <c r="E5" s="70"/>
      <c r="F5" s="70"/>
      <c r="G5" s="70"/>
      <c r="H5" s="70"/>
      <c r="I5" s="2"/>
    </row>
    <row r="6" spans="1:9">
      <c r="A6" s="2"/>
      <c r="B6" s="70"/>
      <c r="C6" s="70"/>
      <c r="D6" s="70"/>
      <c r="E6" s="70"/>
      <c r="F6" s="70"/>
      <c r="G6" s="70"/>
      <c r="H6" s="70"/>
      <c r="I6" s="2"/>
    </row>
    <row r="7" spans="1:9">
      <c r="A7" s="66" t="s">
        <v>46</v>
      </c>
      <c r="B7" s="49" t="s">
        <v>65</v>
      </c>
      <c r="C7" s="49" t="s">
        <v>66</v>
      </c>
      <c r="D7" s="49" t="s">
        <v>67</v>
      </c>
      <c r="E7" s="86"/>
      <c r="F7" s="87"/>
      <c r="G7" s="86"/>
      <c r="H7" s="86"/>
      <c r="I7" s="86"/>
    </row>
    <row r="8" spans="1:9">
      <c r="A8" s="50" t="s">
        <v>48</v>
      </c>
      <c r="B8" s="51">
        <v>1491289.31</v>
      </c>
      <c r="C8" s="51">
        <v>351131.87</v>
      </c>
      <c r="D8" s="51">
        <f>B8-C8</f>
        <v>1140157.4399999999</v>
      </c>
      <c r="E8" s="68"/>
      <c r="F8" s="69"/>
      <c r="G8" s="68"/>
      <c r="H8" s="68"/>
      <c r="I8" s="63"/>
    </row>
    <row r="9" spans="1:9">
      <c r="A9" s="50" t="s">
        <v>47</v>
      </c>
      <c r="B9" s="51">
        <v>2789264.94</v>
      </c>
      <c r="C9" s="51">
        <v>375799.1</v>
      </c>
      <c r="D9" s="51">
        <f>B9-C9</f>
        <v>2413465.84</v>
      </c>
      <c r="E9" s="68"/>
      <c r="F9" s="68"/>
      <c r="G9" s="68"/>
      <c r="H9" s="68"/>
      <c r="I9" s="63"/>
    </row>
    <row r="10" spans="1:9">
      <c r="A10" s="2"/>
      <c r="B10" s="70"/>
      <c r="C10" s="70"/>
      <c r="D10" s="70"/>
      <c r="E10" s="70"/>
      <c r="F10" s="70"/>
      <c r="G10" s="70"/>
      <c r="H10" s="70"/>
      <c r="I10" s="2"/>
    </row>
    <row r="11" spans="1:9">
      <c r="A11" s="38" t="s">
        <v>68</v>
      </c>
      <c r="B11" s="39" t="s">
        <v>76</v>
      </c>
      <c r="C11" s="39" t="s">
        <v>49</v>
      </c>
      <c r="D11" s="39" t="s">
        <v>4</v>
      </c>
      <c r="E11" s="39" t="s">
        <v>2</v>
      </c>
      <c r="F11" s="39" t="s">
        <v>3</v>
      </c>
      <c r="G11" s="39" t="s">
        <v>1</v>
      </c>
      <c r="H11" s="39" t="s">
        <v>25</v>
      </c>
      <c r="I11" s="39" t="s">
        <v>17</v>
      </c>
    </row>
    <row r="12" spans="1:9">
      <c r="A12" s="41" t="s">
        <v>12</v>
      </c>
      <c r="B12" s="42"/>
      <c r="C12" s="42"/>
      <c r="D12" s="42"/>
      <c r="E12" s="42"/>
      <c r="F12" s="42"/>
      <c r="G12" s="42"/>
      <c r="H12" s="42"/>
      <c r="I12" s="42">
        <f>SUM(B12:H12)</f>
        <v>0</v>
      </c>
    </row>
    <row r="13" spans="1:9">
      <c r="A13" s="41" t="s">
        <v>15</v>
      </c>
      <c r="B13" s="42">
        <v>614369.73</v>
      </c>
      <c r="C13" s="42">
        <v>108305.26</v>
      </c>
      <c r="D13" s="42">
        <v>8888120.9100000001</v>
      </c>
      <c r="E13" s="42"/>
      <c r="F13" s="42"/>
      <c r="G13" s="42"/>
      <c r="H13" s="42">
        <f>105323+93866.49+1435538.48+96955.22+215000</f>
        <v>1946683.19</v>
      </c>
      <c r="I13" s="42">
        <f t="shared" ref="I13:I14" si="0">SUM(B13:H13)</f>
        <v>11557479.09</v>
      </c>
    </row>
    <row r="14" spans="1:9">
      <c r="A14" s="41" t="s">
        <v>16</v>
      </c>
      <c r="B14" s="42"/>
      <c r="C14" s="42"/>
      <c r="D14" s="42"/>
      <c r="E14" s="42"/>
      <c r="F14" s="42"/>
      <c r="G14" s="42"/>
      <c r="H14" s="42"/>
      <c r="I14" s="42">
        <f t="shared" si="0"/>
        <v>0</v>
      </c>
    </row>
    <row r="15" spans="1:9">
      <c r="A15" s="40" t="s">
        <v>56</v>
      </c>
      <c r="B15" s="48">
        <f t="shared" ref="B15:H15" si="1">SUM(B12:B14)</f>
        <v>614369.73</v>
      </c>
      <c r="C15" s="48">
        <f t="shared" si="1"/>
        <v>108305.26</v>
      </c>
      <c r="D15" s="48">
        <f>SUM(D12:D14)</f>
        <v>8888120.9100000001</v>
      </c>
      <c r="E15" s="48">
        <f t="shared" si="1"/>
        <v>0</v>
      </c>
      <c r="F15" s="48">
        <f t="shared" si="1"/>
        <v>0</v>
      </c>
      <c r="G15" s="48">
        <f t="shared" si="1"/>
        <v>0</v>
      </c>
      <c r="H15" s="48">
        <f t="shared" si="1"/>
        <v>1946683.19</v>
      </c>
      <c r="I15" s="48">
        <f>SUM(B15:H15)</f>
        <v>11557479.09</v>
      </c>
    </row>
    <row r="16" spans="1:9" s="43" customFormat="1">
      <c r="A16" s="63"/>
      <c r="B16" s="68"/>
      <c r="C16" s="68"/>
      <c r="D16" s="68"/>
      <c r="E16" s="68"/>
      <c r="F16" s="68"/>
      <c r="G16" s="68"/>
      <c r="H16" s="68"/>
      <c r="I16" s="69"/>
    </row>
    <row r="17" spans="1:9" s="43" customFormat="1">
      <c r="A17" s="44" t="s">
        <v>69</v>
      </c>
      <c r="B17" s="45" t="s">
        <v>76</v>
      </c>
      <c r="C17" s="45" t="s">
        <v>49</v>
      </c>
      <c r="D17" s="45" t="s">
        <v>4</v>
      </c>
      <c r="E17" s="45" t="s">
        <v>2</v>
      </c>
      <c r="F17" s="45" t="s">
        <v>3</v>
      </c>
      <c r="G17" s="45" t="s">
        <v>1</v>
      </c>
      <c r="H17" s="45" t="s">
        <v>25</v>
      </c>
      <c r="I17" s="45" t="s">
        <v>17</v>
      </c>
    </row>
    <row r="18" spans="1:9" s="43" customFormat="1">
      <c r="A18" s="75" t="s">
        <v>21</v>
      </c>
      <c r="B18" s="46"/>
      <c r="C18" s="46">
        <f>2850+38500.01</f>
        <v>41350.01</v>
      </c>
      <c r="D18" s="46">
        <v>5208550.0999999996</v>
      </c>
      <c r="E18" s="46"/>
      <c r="F18" s="46"/>
      <c r="G18" s="46"/>
      <c r="H18" s="46"/>
      <c r="I18" s="47">
        <f>SUM(B18:H18)</f>
        <v>5249900.1099999994</v>
      </c>
    </row>
    <row r="19" spans="1:9">
      <c r="A19" s="2"/>
      <c r="B19" s="70"/>
      <c r="C19" s="70"/>
      <c r="D19" s="70"/>
      <c r="E19" s="70"/>
      <c r="F19" s="70"/>
      <c r="G19" s="70"/>
      <c r="H19" s="70"/>
      <c r="I19" s="71"/>
    </row>
    <row r="20" spans="1:9">
      <c r="A20" s="52" t="s">
        <v>58</v>
      </c>
      <c r="B20" s="53" t="s">
        <v>76</v>
      </c>
      <c r="C20" s="53" t="s">
        <v>49</v>
      </c>
      <c r="D20" s="53" t="s">
        <v>4</v>
      </c>
      <c r="E20" s="53" t="s">
        <v>2</v>
      </c>
      <c r="F20" s="53" t="s">
        <v>3</v>
      </c>
      <c r="G20" s="53" t="s">
        <v>1</v>
      </c>
      <c r="H20" s="53" t="s">
        <v>25</v>
      </c>
      <c r="I20" s="53" t="s">
        <v>17</v>
      </c>
    </row>
    <row r="21" spans="1:9">
      <c r="A21" s="54" t="s">
        <v>6</v>
      </c>
      <c r="B21" s="55">
        <v>417288.1</v>
      </c>
      <c r="C21" s="55">
        <v>47505.1</v>
      </c>
      <c r="D21" s="55"/>
      <c r="E21" s="55"/>
      <c r="F21" s="55"/>
      <c r="G21" s="55"/>
      <c r="H21" s="55"/>
      <c r="I21" s="57">
        <f>SUM(B21:H21)</f>
        <v>464793.19999999995</v>
      </c>
    </row>
    <row r="22" spans="1:9">
      <c r="A22" s="54" t="s">
        <v>19</v>
      </c>
      <c r="B22" s="55"/>
      <c r="C22" s="55"/>
      <c r="D22" s="55"/>
      <c r="E22" s="55"/>
      <c r="F22" s="55"/>
      <c r="G22" s="55"/>
      <c r="H22" s="55"/>
      <c r="I22" s="57">
        <f t="shared" ref="I22:I33" si="2">SUM(B22:H22)</f>
        <v>0</v>
      </c>
    </row>
    <row r="23" spans="1:9">
      <c r="A23" s="54" t="s">
        <v>8</v>
      </c>
      <c r="B23" s="55">
        <v>34828.800000000003</v>
      </c>
      <c r="C23" s="55">
        <v>39408.400000000001</v>
      </c>
      <c r="D23" s="55">
        <v>64891.28</v>
      </c>
      <c r="E23" s="55"/>
      <c r="F23" s="55"/>
      <c r="G23" s="55"/>
      <c r="H23" s="55"/>
      <c r="I23" s="57">
        <f t="shared" si="2"/>
        <v>139128.48000000001</v>
      </c>
    </row>
    <row r="24" spans="1:9">
      <c r="A24" s="54" t="s">
        <v>7</v>
      </c>
      <c r="B24" s="55"/>
      <c r="C24" s="55"/>
      <c r="D24" s="55"/>
      <c r="E24" s="55"/>
      <c r="F24" s="55"/>
      <c r="G24" s="55"/>
      <c r="H24" s="55"/>
      <c r="I24" s="57">
        <f t="shared" si="2"/>
        <v>0</v>
      </c>
    </row>
    <row r="25" spans="1:9">
      <c r="A25" s="54" t="s">
        <v>0</v>
      </c>
      <c r="B25" s="55"/>
      <c r="C25" s="55"/>
      <c r="D25" s="55"/>
      <c r="E25" s="55"/>
      <c r="F25" s="55"/>
      <c r="G25" s="55"/>
      <c r="H25" s="55"/>
      <c r="I25" s="57">
        <f t="shared" si="2"/>
        <v>0</v>
      </c>
    </row>
    <row r="26" spans="1:9">
      <c r="A26" s="56" t="s">
        <v>23</v>
      </c>
      <c r="B26" s="55"/>
      <c r="C26" s="55"/>
      <c r="D26" s="55"/>
      <c r="E26" s="55"/>
      <c r="F26" s="55"/>
      <c r="G26" s="55"/>
      <c r="H26" s="55"/>
      <c r="I26" s="57">
        <f t="shared" si="2"/>
        <v>0</v>
      </c>
    </row>
    <row r="27" spans="1:9">
      <c r="A27" s="54" t="s">
        <v>13</v>
      </c>
      <c r="B27" s="55"/>
      <c r="C27" s="55"/>
      <c r="D27" s="55"/>
      <c r="E27" s="55"/>
      <c r="F27" s="55"/>
      <c r="G27" s="55"/>
      <c r="H27" s="55"/>
      <c r="I27" s="57">
        <f t="shared" si="2"/>
        <v>0</v>
      </c>
    </row>
    <row r="28" spans="1:9">
      <c r="A28" s="54" t="s">
        <v>14</v>
      </c>
      <c r="B28" s="55"/>
      <c r="C28" s="55"/>
      <c r="D28" s="55"/>
      <c r="E28" s="55"/>
      <c r="F28" s="55"/>
      <c r="G28" s="55"/>
      <c r="H28" s="55">
        <v>14783.48</v>
      </c>
      <c r="I28" s="57">
        <f t="shared" si="2"/>
        <v>14783.48</v>
      </c>
    </row>
    <row r="29" spans="1:9">
      <c r="A29" s="54" t="s">
        <v>18</v>
      </c>
      <c r="B29" s="55">
        <v>109191.9</v>
      </c>
      <c r="C29" s="55">
        <v>170.88</v>
      </c>
      <c r="D29" s="55">
        <v>2369929.65</v>
      </c>
      <c r="E29" s="55"/>
      <c r="F29" s="55"/>
      <c r="G29" s="55"/>
      <c r="H29" s="55">
        <f>70085.8+1435550.57+11650+64920.89</f>
        <v>1582207.26</v>
      </c>
      <c r="I29" s="57">
        <f t="shared" si="2"/>
        <v>4061499.6899999995</v>
      </c>
    </row>
    <row r="30" spans="1:9">
      <c r="A30" s="54" t="s">
        <v>9</v>
      </c>
      <c r="B30" s="55"/>
      <c r="C30" s="55"/>
      <c r="D30" s="55"/>
      <c r="E30" s="55"/>
      <c r="F30" s="55"/>
      <c r="G30" s="55"/>
      <c r="H30" s="55"/>
      <c r="I30" s="57">
        <f t="shared" si="2"/>
        <v>0</v>
      </c>
    </row>
    <row r="31" spans="1:9">
      <c r="A31" s="54" t="s">
        <v>24</v>
      </c>
      <c r="B31" s="55">
        <v>13201.3</v>
      </c>
      <c r="C31" s="55"/>
      <c r="D31" s="55">
        <v>32124.13</v>
      </c>
      <c r="E31" s="55"/>
      <c r="F31" s="55"/>
      <c r="G31" s="55"/>
      <c r="H31" s="55">
        <f>60637.9+75652.6</f>
        <v>136290.5</v>
      </c>
      <c r="I31" s="57">
        <f t="shared" si="2"/>
        <v>181615.93</v>
      </c>
    </row>
    <row r="32" spans="1:9">
      <c r="A32" s="54" t="s">
        <v>10</v>
      </c>
      <c r="B32" s="55"/>
      <c r="C32" s="55"/>
      <c r="D32" s="55"/>
      <c r="E32" s="55"/>
      <c r="F32" s="55"/>
      <c r="G32" s="55"/>
      <c r="H32" s="55"/>
      <c r="I32" s="57">
        <f t="shared" si="2"/>
        <v>0</v>
      </c>
    </row>
    <row r="33" spans="1:9">
      <c r="A33" s="54" t="s">
        <v>11</v>
      </c>
      <c r="B33" s="55"/>
      <c r="C33" s="55"/>
      <c r="D33" s="55"/>
      <c r="E33" s="55"/>
      <c r="F33" s="55"/>
      <c r="G33" s="55"/>
      <c r="H33" s="55">
        <v>188772</v>
      </c>
      <c r="I33" s="57">
        <f t="shared" si="2"/>
        <v>188772</v>
      </c>
    </row>
    <row r="34" spans="1:9">
      <c r="A34" s="76" t="s">
        <v>59</v>
      </c>
      <c r="B34" s="77">
        <f t="shared" ref="B34:H34" si="3">SUM(B21:B33)</f>
        <v>574510.1</v>
      </c>
      <c r="C34" s="77">
        <f>SUM(C21:C33)</f>
        <v>87084.38</v>
      </c>
      <c r="D34" s="77">
        <f t="shared" si="3"/>
        <v>2466945.0599999996</v>
      </c>
      <c r="E34" s="77">
        <f t="shared" si="3"/>
        <v>0</v>
      </c>
      <c r="F34" s="77">
        <f t="shared" si="3"/>
        <v>0</v>
      </c>
      <c r="G34" s="77">
        <f t="shared" si="3"/>
        <v>0</v>
      </c>
      <c r="H34" s="77">
        <f t="shared" si="3"/>
        <v>1922053.24</v>
      </c>
      <c r="I34" s="77">
        <f>SUM(B34:H34)</f>
        <v>5050592.7799999993</v>
      </c>
    </row>
    <row r="35" spans="1:9">
      <c r="A35" s="76" t="s">
        <v>60</v>
      </c>
      <c r="B35" s="77">
        <f>B34+B18</f>
        <v>574510.1</v>
      </c>
      <c r="C35" s="77">
        <f t="shared" ref="C35:I35" si="4">C34+C18</f>
        <v>128434.39000000001</v>
      </c>
      <c r="D35" s="77">
        <f t="shared" si="4"/>
        <v>7675495.1599999992</v>
      </c>
      <c r="E35" s="77">
        <f t="shared" si="4"/>
        <v>0</v>
      </c>
      <c r="F35" s="77">
        <f t="shared" si="4"/>
        <v>0</v>
      </c>
      <c r="G35" s="77">
        <f t="shared" si="4"/>
        <v>0</v>
      </c>
      <c r="H35" s="77">
        <f t="shared" si="4"/>
        <v>1922053.24</v>
      </c>
      <c r="I35" s="77">
        <f t="shared" si="4"/>
        <v>10300492.889999999</v>
      </c>
    </row>
    <row r="36" spans="1:9" s="43" customFormat="1" ht="13.5" thickBot="1">
      <c r="A36" s="72"/>
      <c r="B36" s="68"/>
      <c r="C36" s="68"/>
      <c r="D36" s="68"/>
      <c r="E36" s="68"/>
      <c r="F36" s="68"/>
      <c r="G36" s="68"/>
      <c r="H36" s="68"/>
      <c r="I36" s="69"/>
    </row>
    <row r="37" spans="1:9" s="43" customFormat="1">
      <c r="A37" s="62"/>
      <c r="B37" s="64" t="s">
        <v>5</v>
      </c>
      <c r="C37" s="64" t="s">
        <v>49</v>
      </c>
      <c r="D37" s="64" t="s">
        <v>4</v>
      </c>
      <c r="E37" s="64" t="s">
        <v>2</v>
      </c>
      <c r="F37" s="64" t="s">
        <v>3</v>
      </c>
      <c r="G37" s="64" t="s">
        <v>1</v>
      </c>
      <c r="H37" s="64" t="s">
        <v>25</v>
      </c>
      <c r="I37" s="65" t="s">
        <v>17</v>
      </c>
    </row>
    <row r="38" spans="1:9" s="43" customFormat="1" ht="13.5" thickBot="1">
      <c r="A38" s="61" t="s">
        <v>61</v>
      </c>
      <c r="B38" s="78">
        <f t="shared" ref="B38:I38" si="5">B15-B35</f>
        <v>39859.630000000005</v>
      </c>
      <c r="C38" s="78">
        <f t="shared" si="5"/>
        <v>-20129.130000000019</v>
      </c>
      <c r="D38" s="78">
        <f t="shared" si="5"/>
        <v>1212625.7500000009</v>
      </c>
      <c r="E38" s="78">
        <f t="shared" si="5"/>
        <v>0</v>
      </c>
      <c r="F38" s="78">
        <f t="shared" si="5"/>
        <v>0</v>
      </c>
      <c r="G38" s="78">
        <f t="shared" si="5"/>
        <v>0</v>
      </c>
      <c r="H38" s="78">
        <f t="shared" si="5"/>
        <v>24629.949999999953</v>
      </c>
      <c r="I38" s="79">
        <f t="shared" si="5"/>
        <v>1256986.2000000011</v>
      </c>
    </row>
    <row r="39" spans="1:9" s="43" customFormat="1">
      <c r="A39" s="60"/>
      <c r="B39" s="90"/>
      <c r="C39" s="90"/>
      <c r="D39" s="90"/>
      <c r="E39" s="90"/>
      <c r="F39" s="90"/>
      <c r="G39" s="90"/>
      <c r="H39" s="90"/>
      <c r="I39" s="90"/>
    </row>
    <row r="40" spans="1:9">
      <c r="A40" s="73"/>
      <c r="B40" s="70"/>
      <c r="C40" s="70"/>
      <c r="D40" s="70"/>
      <c r="E40" s="70"/>
      <c r="F40" s="70"/>
      <c r="G40" s="70"/>
      <c r="H40" s="70"/>
      <c r="I40" s="71"/>
    </row>
    <row r="41" spans="1:9" ht="15.75" customHeight="1">
      <c r="C41" s="74"/>
      <c r="D41" s="109" t="s">
        <v>52</v>
      </c>
      <c r="E41" s="110"/>
      <c r="F41" s="110"/>
      <c r="G41" s="110"/>
      <c r="H41" s="74"/>
      <c r="I41" s="74"/>
    </row>
    <row r="42" spans="1:9" ht="12.75" customHeight="1">
      <c r="A42" s="67" t="s">
        <v>51</v>
      </c>
      <c r="B42" s="58"/>
      <c r="C42" s="70"/>
      <c r="D42" s="105" t="s">
        <v>64</v>
      </c>
      <c r="E42" s="106"/>
      <c r="F42" s="107"/>
      <c r="G42" s="81">
        <f>D9/D4</f>
        <v>87.14131426920855</v>
      </c>
      <c r="H42" s="70"/>
      <c r="I42" s="71"/>
    </row>
    <row r="43" spans="1:9" ht="12.75" customHeight="1">
      <c r="A43" s="59" t="s">
        <v>62</v>
      </c>
      <c r="B43" s="80">
        <v>1112</v>
      </c>
      <c r="C43" s="70"/>
      <c r="D43" s="105" t="s">
        <v>53</v>
      </c>
      <c r="E43" s="106"/>
      <c r="F43" s="107"/>
      <c r="G43" s="81">
        <f>I15/D4</f>
        <v>417.29777188041595</v>
      </c>
      <c r="H43" s="70"/>
      <c r="I43" s="71"/>
    </row>
    <row r="44" spans="1:9" ht="12.75" customHeight="1">
      <c r="A44" s="59" t="s">
        <v>63</v>
      </c>
      <c r="B44" s="80">
        <v>467</v>
      </c>
      <c r="C44" s="70"/>
      <c r="D44" s="105" t="s">
        <v>54</v>
      </c>
      <c r="E44" s="106"/>
      <c r="F44" s="107"/>
      <c r="G44" s="81">
        <f>I18/D4</f>
        <v>189.55445226747543</v>
      </c>
      <c r="H44" s="70"/>
      <c r="I44" s="71"/>
    </row>
    <row r="45" spans="1:9" ht="12.75" customHeight="1">
      <c r="C45" s="74"/>
      <c r="D45" s="105" t="s">
        <v>55</v>
      </c>
      <c r="E45" s="106"/>
      <c r="F45" s="107"/>
      <c r="G45" s="81">
        <f>I34/D4</f>
        <v>182.35820262853838</v>
      </c>
      <c r="H45" s="74"/>
      <c r="I45" s="74"/>
    </row>
    <row r="46" spans="1:9" ht="12.75" customHeight="1">
      <c r="A46" t="s">
        <v>50</v>
      </c>
      <c r="C46" s="68"/>
      <c r="D46" s="105" t="s">
        <v>57</v>
      </c>
      <c r="E46" s="106"/>
      <c r="F46" s="107"/>
      <c r="G46" s="81">
        <f>I34/I18</f>
        <v>0.9620359767188027</v>
      </c>
      <c r="H46" s="68"/>
      <c r="I46" s="69"/>
    </row>
    <row r="47" spans="1:9">
      <c r="C47" s="68"/>
      <c r="D47" s="68"/>
      <c r="F47" s="68"/>
      <c r="G47" s="68"/>
      <c r="H47" s="68"/>
      <c r="I47" s="69"/>
    </row>
    <row r="48" spans="1:9">
      <c r="C48" s="68"/>
      <c r="D48" s="68"/>
      <c r="E48" s="68"/>
      <c r="F48" s="68"/>
      <c r="G48" s="68"/>
      <c r="H48" s="68"/>
      <c r="I48" s="69"/>
    </row>
    <row r="49" spans="3:9">
      <c r="C49" s="68"/>
      <c r="D49" s="68"/>
      <c r="E49" s="68"/>
      <c r="F49" s="68"/>
      <c r="G49" s="68"/>
      <c r="H49" s="68"/>
      <c r="I49" s="69"/>
    </row>
    <row r="50" spans="3:9">
      <c r="C50" s="68"/>
      <c r="D50" s="68"/>
      <c r="E50" s="68"/>
      <c r="F50" s="68"/>
      <c r="G50" s="68"/>
      <c r="H50" s="68"/>
      <c r="I50" s="69"/>
    </row>
  </sheetData>
  <mergeCells count="7">
    <mergeCell ref="D46:F46"/>
    <mergeCell ref="A1:I1"/>
    <mergeCell ref="D41:G41"/>
    <mergeCell ref="D42:F42"/>
    <mergeCell ref="D43:F43"/>
    <mergeCell ref="D44:F44"/>
    <mergeCell ref="D45:F45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SUMMARY SHEET</vt:lpstr>
      <vt:lpstr>township 1</vt:lpstr>
      <vt:lpstr>township 2</vt:lpstr>
      <vt:lpstr>township 3</vt:lpstr>
      <vt:lpstr>township 4</vt:lpstr>
      <vt:lpstr>township 5</vt:lpstr>
      <vt:lpstr>township 6</vt:lpstr>
      <vt:lpstr>township 8</vt:lpstr>
      <vt:lpstr>township 9</vt:lpstr>
      <vt:lpstr>township 10</vt:lpstr>
      <vt:lpstr>township 11</vt:lpstr>
      <vt:lpstr>township 12</vt:lpstr>
      <vt:lpstr>township 13</vt:lpstr>
      <vt:lpstr>township 14</vt:lpstr>
      <vt:lpstr>township 15</vt:lpstr>
      <vt:lpstr>township 16</vt:lpstr>
      <vt:lpstr>township 17</vt:lpstr>
      <vt:lpstr>township 18</vt:lpstr>
      <vt:lpstr>township 19</vt:lpstr>
      <vt:lpstr>township 20</vt:lpstr>
      <vt:lpstr>township 21</vt:lpstr>
    </vt:vector>
  </TitlesOfParts>
  <Company>The Indy Partnership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Poulakidas</dc:creator>
  <cp:lastModifiedBy> </cp:lastModifiedBy>
  <cp:lastPrinted>2009-06-24T17:29:35Z</cp:lastPrinted>
  <dcterms:created xsi:type="dcterms:W3CDTF">2009-04-16T14:17:34Z</dcterms:created>
  <dcterms:modified xsi:type="dcterms:W3CDTF">2009-09-19T12:18:16Z</dcterms:modified>
</cp:coreProperties>
</file>